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736_1 - Budova provozního..." sheetId="2" r:id="rId2"/>
    <sheet name="736_2 - Objekt garáží" sheetId="3" r:id="rId3"/>
    <sheet name="736_3 - Vedlejší rozpočto..." sheetId="4" r:id="rId4"/>
  </sheets>
  <definedNames>
    <definedName name="_xlnm.Print_Area" localSheetId="0">'Rekapitulace stavby'!$C$4:$AP$70,'Rekapitulace stavby'!$C$76:$AP$98</definedName>
    <definedName name="_xlnm.Print_Titles" localSheetId="0">'Rekapitulace stavby'!$85:$85</definedName>
    <definedName name="_xlnm.Print_Area" localSheetId="1">'736_1 - Budova provozního...'!$C$4:$Q$70,'736_1 - Budova provozního...'!$C$76:$Q$118,'736_1 - Budova provozního...'!$C$124:$Q$399</definedName>
    <definedName name="_xlnm.Print_Titles" localSheetId="1">'736_1 - Budova provozního...'!$134:$134</definedName>
    <definedName name="_xlnm.Print_Area" localSheetId="2">'736_2 - Objekt garáží'!$C$4:$Q$70,'736_2 - Objekt garáží'!$C$76:$Q$112,'736_2 - Objekt garáží'!$C$118:$Q$225</definedName>
    <definedName name="_xlnm.Print_Titles" localSheetId="2">'736_2 - Objekt garáží'!$128:$128</definedName>
    <definedName name="_xlnm.Print_Area" localSheetId="3">'736_3 - Vedlejší rozpočto...'!$C$4:$Q$70,'736_3 - Vedlejší rozpočto...'!$C$76:$Q$103,'736_3 - Vedlejší rozpočto...'!$C$109:$Q$137</definedName>
    <definedName name="_xlnm.Print_Titles" localSheetId="3">'736_3 - Vedlejší rozpočto...'!$119:$119</definedName>
  </definedNames>
  <calcPr/>
</workbook>
</file>

<file path=xl/calcChain.xml><?xml version="1.0" encoding="utf-8"?>
<calcChain xmlns="http://schemas.openxmlformats.org/spreadsheetml/2006/main">
  <c i="4" r="N137"/>
  <c i="1" r="AY90"/>
  <c r="AX90"/>
  <c i="4"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AA133"/>
  <c r="Y134"/>
  <c r="Y133"/>
  <c r="W134"/>
  <c r="W133"/>
  <c r="BK134"/>
  <c r="BK133"/>
  <c r="N133"/>
  <c r="N134"/>
  <c r="BE134"/>
  <c r="N93"/>
  <c r="BI132"/>
  <c r="BH132"/>
  <c r="BG132"/>
  <c r="BF132"/>
  <c r="AA132"/>
  <c r="Y132"/>
  <c r="W132"/>
  <c r="BK132"/>
  <c r="N132"/>
  <c r="BE132"/>
  <c r="BI131"/>
  <c r="BH131"/>
  <c r="BG131"/>
  <c r="BF131"/>
  <c r="AA131"/>
  <c r="AA130"/>
  <c r="Y131"/>
  <c r="Y130"/>
  <c r="W131"/>
  <c r="W130"/>
  <c r="BK131"/>
  <c r="BK130"/>
  <c r="N130"/>
  <c r="N131"/>
  <c r="BE131"/>
  <c r="N92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AA126"/>
  <c r="Y127"/>
  <c r="Y126"/>
  <c r="W127"/>
  <c r="W126"/>
  <c r="BK127"/>
  <c r="BK126"/>
  <c r="N126"/>
  <c r="N127"/>
  <c r="BE127"/>
  <c r="N91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AA122"/>
  <c r="AA121"/>
  <c r="AA120"/>
  <c r="Y123"/>
  <c r="Y122"/>
  <c r="Y121"/>
  <c r="Y120"/>
  <c r="W123"/>
  <c r="W122"/>
  <c r="W121"/>
  <c r="W120"/>
  <c i="1" r="AU90"/>
  <c i="4" r="BK123"/>
  <c r="BK122"/>
  <c r="N122"/>
  <c r="BK121"/>
  <c r="N121"/>
  <c r="BK120"/>
  <c r="N120"/>
  <c r="N88"/>
  <c r="N123"/>
  <c r="BE123"/>
  <c r="N90"/>
  <c r="N89"/>
  <c r="M117"/>
  <c r="F114"/>
  <c r="F11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H36"/>
  <c i="1" r="BD90"/>
  <c i="4" r="BH96"/>
  <c r="H35"/>
  <c i="1" r="BC90"/>
  <c i="4" r="BG96"/>
  <c r="H34"/>
  <c i="1" r="BB90"/>
  <c i="4" r="BF96"/>
  <c r="M33"/>
  <c i="1" r="AW90"/>
  <c i="4" r="H33"/>
  <c i="1" r="BA90"/>
  <c i="4" r="N96"/>
  <c r="N95"/>
  <c r="L103"/>
  <c r="BE96"/>
  <c r="M32"/>
  <c i="1" r="AV90"/>
  <c i="4" r="H32"/>
  <c i="1" r="AZ90"/>
  <c i="4" r="M28"/>
  <c i="1" r="AS90"/>
  <c i="4" r="M27"/>
  <c r="M84"/>
  <c r="F81"/>
  <c r="F79"/>
  <c r="M30"/>
  <c i="1" r="AG90"/>
  <c i="4" r="L38"/>
  <c r="O18"/>
  <c r="E18"/>
  <c r="M116"/>
  <c r="M83"/>
  <c r="O17"/>
  <c r="O15"/>
  <c r="E15"/>
  <c r="F117"/>
  <c r="F84"/>
  <c r="O14"/>
  <c r="O12"/>
  <c r="E12"/>
  <c r="F116"/>
  <c r="F83"/>
  <c r="O11"/>
  <c r="O9"/>
  <c r="M114"/>
  <c r="M81"/>
  <c r="F6"/>
  <c r="F111"/>
  <c r="F78"/>
  <c i="3" r="N225"/>
  <c i="1" r="AY89"/>
  <c r="AX89"/>
  <c i="3" r="BI223"/>
  <c r="BH223"/>
  <c r="BG223"/>
  <c r="BF223"/>
  <c r="AA223"/>
  <c r="Y223"/>
  <c r="W223"/>
  <c r="BK223"/>
  <c r="N223"/>
  <c r="BE223"/>
  <c r="BI220"/>
  <c r="BH220"/>
  <c r="BG220"/>
  <c r="BF220"/>
  <c r="AA220"/>
  <c r="Y220"/>
  <c r="W220"/>
  <c r="BK220"/>
  <c r="N220"/>
  <c r="BE220"/>
  <c r="BI217"/>
  <c r="BH217"/>
  <c r="BG217"/>
  <c r="BF217"/>
  <c r="AA217"/>
  <c r="AA216"/>
  <c r="Y217"/>
  <c r="Y216"/>
  <c r="W217"/>
  <c r="W216"/>
  <c r="BK217"/>
  <c r="BK216"/>
  <c r="N216"/>
  <c r="N217"/>
  <c r="BE217"/>
  <c r="N102"/>
  <c r="BI214"/>
  <c r="BH214"/>
  <c r="BG214"/>
  <c r="BF214"/>
  <c r="AA214"/>
  <c r="Y214"/>
  <c r="W214"/>
  <c r="BK214"/>
  <c r="N214"/>
  <c r="BE214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AA209"/>
  <c r="Y210"/>
  <c r="Y209"/>
  <c r="W210"/>
  <c r="W209"/>
  <c r="BK210"/>
  <c r="BK209"/>
  <c r="N209"/>
  <c r="N210"/>
  <c r="BE210"/>
  <c r="N101"/>
  <c r="BI208"/>
  <c r="BH208"/>
  <c r="BG208"/>
  <c r="BF208"/>
  <c r="AA208"/>
  <c r="Y208"/>
  <c r="W208"/>
  <c r="BK208"/>
  <c r="N208"/>
  <c r="BE208"/>
  <c r="BI206"/>
  <c r="BH206"/>
  <c r="BG206"/>
  <c r="BF206"/>
  <c r="AA206"/>
  <c r="AA205"/>
  <c r="Y206"/>
  <c r="Y205"/>
  <c r="W206"/>
  <c r="W205"/>
  <c r="BK206"/>
  <c r="BK205"/>
  <c r="N205"/>
  <c r="N206"/>
  <c r="BE206"/>
  <c r="N100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AA201"/>
  <c r="Y202"/>
  <c r="Y201"/>
  <c r="W202"/>
  <c r="W201"/>
  <c r="BK202"/>
  <c r="BK201"/>
  <c r="N201"/>
  <c r="N202"/>
  <c r="BE202"/>
  <c r="N99"/>
  <c r="BI200"/>
  <c r="BH200"/>
  <c r="BG200"/>
  <c r="BF200"/>
  <c r="AA200"/>
  <c r="Y200"/>
  <c r="W200"/>
  <c r="BK200"/>
  <c r="N200"/>
  <c r="BE200"/>
  <c r="BI198"/>
  <c r="BH198"/>
  <c r="BG198"/>
  <c r="BF198"/>
  <c r="AA198"/>
  <c r="Y198"/>
  <c r="W198"/>
  <c r="BK198"/>
  <c r="N198"/>
  <c r="BE198"/>
  <c r="BI196"/>
  <c r="BH196"/>
  <c r="BG196"/>
  <c r="BF196"/>
  <c r="AA196"/>
  <c r="AA195"/>
  <c r="Y196"/>
  <c r="Y195"/>
  <c r="W196"/>
  <c r="W195"/>
  <c r="BK196"/>
  <c r="BK195"/>
  <c r="N195"/>
  <c r="N196"/>
  <c r="BE196"/>
  <c r="N98"/>
  <c r="BI194"/>
  <c r="BH194"/>
  <c r="BG194"/>
  <c r="BF194"/>
  <c r="AA194"/>
  <c r="Y194"/>
  <c r="W194"/>
  <c r="BK194"/>
  <c r="N194"/>
  <c r="BE194"/>
  <c r="BI191"/>
  <c r="BH191"/>
  <c r="BG191"/>
  <c r="BF191"/>
  <c r="AA191"/>
  <c r="Y191"/>
  <c r="W191"/>
  <c r="BK191"/>
  <c r="N191"/>
  <c r="BE191"/>
  <c r="BI188"/>
  <c r="BH188"/>
  <c r="BG188"/>
  <c r="BF188"/>
  <c r="AA188"/>
  <c r="AA187"/>
  <c r="AA186"/>
  <c r="Y188"/>
  <c r="Y187"/>
  <c r="Y186"/>
  <c r="W188"/>
  <c r="W187"/>
  <c r="W186"/>
  <c r="BK188"/>
  <c r="BK187"/>
  <c r="N187"/>
  <c r="BK186"/>
  <c r="N186"/>
  <c r="N188"/>
  <c r="BE188"/>
  <c r="N97"/>
  <c r="N96"/>
  <c r="BI185"/>
  <c r="BH185"/>
  <c r="BG185"/>
  <c r="BF185"/>
  <c r="AA185"/>
  <c r="AA184"/>
  <c r="Y185"/>
  <c r="Y184"/>
  <c r="W185"/>
  <c r="W184"/>
  <c r="BK185"/>
  <c r="BK184"/>
  <c r="N184"/>
  <c r="N185"/>
  <c r="BE185"/>
  <c r="N95"/>
  <c r="BI183"/>
  <c r="BH183"/>
  <c r="BG183"/>
  <c r="BF183"/>
  <c r="AA183"/>
  <c r="AA182"/>
  <c r="Y183"/>
  <c r="Y182"/>
  <c r="W183"/>
  <c r="W182"/>
  <c r="BK183"/>
  <c r="BK182"/>
  <c r="N182"/>
  <c r="N183"/>
  <c r="BE183"/>
  <c r="N94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Y179"/>
  <c r="W179"/>
  <c r="BK179"/>
  <c r="N179"/>
  <c r="BE179"/>
  <c r="BI177"/>
  <c r="BH177"/>
  <c r="BG177"/>
  <c r="BF177"/>
  <c r="AA177"/>
  <c r="Y177"/>
  <c r="W177"/>
  <c r="BK177"/>
  <c r="N177"/>
  <c r="BE177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1"/>
  <c r="BH161"/>
  <c r="BG161"/>
  <c r="BF161"/>
  <c r="AA161"/>
  <c r="AA160"/>
  <c r="Y161"/>
  <c r="Y160"/>
  <c r="W161"/>
  <c r="W160"/>
  <c r="BK161"/>
  <c r="BK160"/>
  <c r="N160"/>
  <c r="N161"/>
  <c r="BE161"/>
  <c r="N93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3"/>
  <c r="BH153"/>
  <c r="BG153"/>
  <c r="BF153"/>
  <c r="AA153"/>
  <c r="Y153"/>
  <c r="W153"/>
  <c r="BK153"/>
  <c r="N153"/>
  <c r="BE153"/>
  <c r="BI151"/>
  <c r="BH151"/>
  <c r="BG151"/>
  <c r="BF151"/>
  <c r="AA151"/>
  <c r="Y151"/>
  <c r="W151"/>
  <c r="BK151"/>
  <c r="N151"/>
  <c r="BE151"/>
  <c r="BI149"/>
  <c r="BH149"/>
  <c r="BG149"/>
  <c r="BF149"/>
  <c r="AA149"/>
  <c r="Y149"/>
  <c r="W149"/>
  <c r="BK149"/>
  <c r="N149"/>
  <c r="BE149"/>
  <c r="BI147"/>
  <c r="BH147"/>
  <c r="BG147"/>
  <c r="BF147"/>
  <c r="AA147"/>
  <c r="Y147"/>
  <c r="W147"/>
  <c r="BK147"/>
  <c r="N147"/>
  <c r="BE147"/>
  <c r="BI145"/>
  <c r="BH145"/>
  <c r="BG145"/>
  <c r="BF145"/>
  <c r="AA145"/>
  <c r="Y145"/>
  <c r="W145"/>
  <c r="BK145"/>
  <c r="N145"/>
  <c r="BE145"/>
  <c r="BI143"/>
  <c r="BH143"/>
  <c r="BG143"/>
  <c r="BF143"/>
  <c r="AA143"/>
  <c r="Y143"/>
  <c r="W143"/>
  <c r="BK143"/>
  <c r="N143"/>
  <c r="BE143"/>
  <c r="BI142"/>
  <c r="BH142"/>
  <c r="BG142"/>
  <c r="BF142"/>
  <c r="AA142"/>
  <c r="AA141"/>
  <c r="Y142"/>
  <c r="Y141"/>
  <c r="W142"/>
  <c r="W141"/>
  <c r="BK142"/>
  <c r="BK141"/>
  <c r="N141"/>
  <c r="N142"/>
  <c r="BE142"/>
  <c r="N92"/>
  <c r="BI139"/>
  <c r="BH139"/>
  <c r="BG139"/>
  <c r="BF139"/>
  <c r="AA139"/>
  <c r="AA138"/>
  <c r="Y139"/>
  <c r="Y138"/>
  <c r="W139"/>
  <c r="W138"/>
  <c r="BK139"/>
  <c r="BK138"/>
  <c r="N138"/>
  <c r="N139"/>
  <c r="BE139"/>
  <c r="N91"/>
  <c r="BI135"/>
  <c r="BH135"/>
  <c r="BG135"/>
  <c r="BF135"/>
  <c r="AA135"/>
  <c r="Y135"/>
  <c r="W135"/>
  <c r="BK135"/>
  <c r="N135"/>
  <c r="BE135"/>
  <c r="BI132"/>
  <c r="BH132"/>
  <c r="BG132"/>
  <c r="BF132"/>
  <c r="AA132"/>
  <c r="AA131"/>
  <c r="AA130"/>
  <c r="AA129"/>
  <c r="Y132"/>
  <c r="Y131"/>
  <c r="Y130"/>
  <c r="Y129"/>
  <c r="W132"/>
  <c r="W131"/>
  <c r="W130"/>
  <c r="W129"/>
  <c i="1" r="AU89"/>
  <c i="3" r="BK132"/>
  <c r="BK131"/>
  <c r="N131"/>
  <c r="BK130"/>
  <c r="N130"/>
  <c r="BK129"/>
  <c r="N129"/>
  <c r="N88"/>
  <c r="N132"/>
  <c r="BE132"/>
  <c r="N90"/>
  <c r="N89"/>
  <c r="M126"/>
  <c r="F123"/>
  <c r="F121"/>
  <c r="BI110"/>
  <c r="BH110"/>
  <c r="BG110"/>
  <c r="BF110"/>
  <c r="N110"/>
  <c r="BE110"/>
  <c r="BI109"/>
  <c r="BH109"/>
  <c r="BG109"/>
  <c r="BF109"/>
  <c r="N109"/>
  <c r="BE10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H36"/>
  <c i="1" r="BD89"/>
  <c i="3" r="BH105"/>
  <c r="H35"/>
  <c i="1" r="BC89"/>
  <c i="3" r="BG105"/>
  <c r="H34"/>
  <c i="1" r="BB89"/>
  <c i="3" r="BF105"/>
  <c r="M33"/>
  <c i="1" r="AW89"/>
  <c i="3" r="H33"/>
  <c i="1" r="BA89"/>
  <c i="3" r="N105"/>
  <c r="N104"/>
  <c r="L112"/>
  <c r="BE105"/>
  <c r="M32"/>
  <c i="1" r="AV89"/>
  <c i="3" r="H32"/>
  <c i="1" r="AZ89"/>
  <c i="3" r="M28"/>
  <c i="1" r="AS89"/>
  <c i="3" r="M27"/>
  <c r="M84"/>
  <c r="F81"/>
  <c r="F79"/>
  <c r="M30"/>
  <c i="1" r="AG89"/>
  <c i="3" r="L38"/>
  <c r="O18"/>
  <c r="E18"/>
  <c r="M125"/>
  <c r="M83"/>
  <c r="O17"/>
  <c r="O15"/>
  <c r="E15"/>
  <c r="F126"/>
  <c r="F84"/>
  <c r="O14"/>
  <c r="O12"/>
  <c r="E12"/>
  <c r="F125"/>
  <c r="F83"/>
  <c r="O11"/>
  <c r="O9"/>
  <c r="M123"/>
  <c r="M81"/>
  <c r="F6"/>
  <c r="F120"/>
  <c r="F78"/>
  <c i="2" r="N399"/>
  <c i="1" r="AY88"/>
  <c r="AX88"/>
  <c i="2" r="BI398"/>
  <c r="BH398"/>
  <c r="BG398"/>
  <c r="BF398"/>
  <c r="AA398"/>
  <c r="Y398"/>
  <c r="W398"/>
  <c r="BK398"/>
  <c r="N398"/>
  <c r="BE398"/>
  <c r="BI397"/>
  <c r="BH397"/>
  <c r="BG397"/>
  <c r="BF397"/>
  <c r="AA397"/>
  <c r="AA396"/>
  <c r="Y397"/>
  <c r="Y396"/>
  <c r="W397"/>
  <c r="W396"/>
  <c r="BK397"/>
  <c r="BK396"/>
  <c r="N396"/>
  <c r="N397"/>
  <c r="BE397"/>
  <c r="N108"/>
  <c r="BI393"/>
  <c r="BH393"/>
  <c r="BG393"/>
  <c r="BF393"/>
  <c r="AA393"/>
  <c r="Y393"/>
  <c r="W393"/>
  <c r="BK393"/>
  <c r="N393"/>
  <c r="BE393"/>
  <c r="BI390"/>
  <c r="BH390"/>
  <c r="BG390"/>
  <c r="BF390"/>
  <c r="AA390"/>
  <c r="Y390"/>
  <c r="W390"/>
  <c r="BK390"/>
  <c r="N390"/>
  <c r="BE390"/>
  <c r="BI387"/>
  <c r="BH387"/>
  <c r="BG387"/>
  <c r="BF387"/>
  <c r="AA387"/>
  <c r="AA386"/>
  <c r="Y387"/>
  <c r="Y386"/>
  <c r="W387"/>
  <c r="W386"/>
  <c r="BK387"/>
  <c r="BK386"/>
  <c r="N386"/>
  <c r="N387"/>
  <c r="BE387"/>
  <c r="N107"/>
  <c r="BI384"/>
  <c r="BH384"/>
  <c r="BG384"/>
  <c r="BF384"/>
  <c r="AA384"/>
  <c r="Y384"/>
  <c r="W384"/>
  <c r="BK384"/>
  <c r="N384"/>
  <c r="BE384"/>
  <c r="BI382"/>
  <c r="BH382"/>
  <c r="BG382"/>
  <c r="BF382"/>
  <c r="AA382"/>
  <c r="Y382"/>
  <c r="W382"/>
  <c r="BK382"/>
  <c r="N382"/>
  <c r="BE382"/>
  <c r="BI381"/>
  <c r="BH381"/>
  <c r="BG381"/>
  <c r="BF381"/>
  <c r="AA381"/>
  <c r="Y381"/>
  <c r="W381"/>
  <c r="BK381"/>
  <c r="N381"/>
  <c r="BE381"/>
  <c r="BI379"/>
  <c r="BH379"/>
  <c r="BG379"/>
  <c r="BF379"/>
  <c r="AA379"/>
  <c r="AA378"/>
  <c r="Y379"/>
  <c r="Y378"/>
  <c r="W379"/>
  <c r="W378"/>
  <c r="BK379"/>
  <c r="BK378"/>
  <c r="N378"/>
  <c r="N379"/>
  <c r="BE379"/>
  <c r="N106"/>
  <c r="BI377"/>
  <c r="BH377"/>
  <c r="BG377"/>
  <c r="BF377"/>
  <c r="AA377"/>
  <c r="Y377"/>
  <c r="W377"/>
  <c r="BK377"/>
  <c r="N377"/>
  <c r="BE377"/>
  <c r="BI374"/>
  <c r="BH374"/>
  <c r="BG374"/>
  <c r="BF374"/>
  <c r="AA374"/>
  <c r="AA373"/>
  <c r="Y374"/>
  <c r="Y373"/>
  <c r="W374"/>
  <c r="W373"/>
  <c r="BK374"/>
  <c r="BK373"/>
  <c r="N373"/>
  <c r="N374"/>
  <c r="BE374"/>
  <c r="N105"/>
  <c r="BI372"/>
  <c r="BH372"/>
  <c r="BG372"/>
  <c r="BF372"/>
  <c r="AA372"/>
  <c r="Y372"/>
  <c r="W372"/>
  <c r="BK372"/>
  <c r="N372"/>
  <c r="BE372"/>
  <c r="BI369"/>
  <c r="BH369"/>
  <c r="BG369"/>
  <c r="BF369"/>
  <c r="AA369"/>
  <c r="Y369"/>
  <c r="W369"/>
  <c r="BK369"/>
  <c r="N369"/>
  <c r="BE369"/>
  <c r="BI368"/>
  <c r="BH368"/>
  <c r="BG368"/>
  <c r="BF368"/>
  <c r="AA368"/>
  <c r="Y368"/>
  <c r="W368"/>
  <c r="BK368"/>
  <c r="N368"/>
  <c r="BE368"/>
  <c r="BI366"/>
  <c r="BH366"/>
  <c r="BG366"/>
  <c r="BF366"/>
  <c r="AA366"/>
  <c r="Y366"/>
  <c r="W366"/>
  <c r="BK366"/>
  <c r="N366"/>
  <c r="BE366"/>
  <c r="BI364"/>
  <c r="BH364"/>
  <c r="BG364"/>
  <c r="BF364"/>
  <c r="AA364"/>
  <c r="Y364"/>
  <c r="W364"/>
  <c r="BK364"/>
  <c r="N364"/>
  <c r="BE364"/>
  <c r="BI362"/>
  <c r="BH362"/>
  <c r="BG362"/>
  <c r="BF362"/>
  <c r="AA362"/>
  <c r="AA361"/>
  <c r="Y362"/>
  <c r="Y361"/>
  <c r="W362"/>
  <c r="W361"/>
  <c r="BK362"/>
  <c r="BK361"/>
  <c r="N361"/>
  <c r="N362"/>
  <c r="BE362"/>
  <c r="N104"/>
  <c r="BI360"/>
  <c r="BH360"/>
  <c r="BG360"/>
  <c r="BF360"/>
  <c r="AA360"/>
  <c r="Y360"/>
  <c r="W360"/>
  <c r="BK360"/>
  <c r="N360"/>
  <c r="BE360"/>
  <c r="BI358"/>
  <c r="BH358"/>
  <c r="BG358"/>
  <c r="BF358"/>
  <c r="AA358"/>
  <c r="Y358"/>
  <c r="W358"/>
  <c r="BK358"/>
  <c r="N358"/>
  <c r="BE358"/>
  <c r="BI356"/>
  <c r="BH356"/>
  <c r="BG356"/>
  <c r="BF356"/>
  <c r="AA356"/>
  <c r="Y356"/>
  <c r="W356"/>
  <c r="BK356"/>
  <c r="N356"/>
  <c r="BE356"/>
  <c r="BI354"/>
  <c r="BH354"/>
  <c r="BG354"/>
  <c r="BF354"/>
  <c r="AA354"/>
  <c r="AA353"/>
  <c r="Y354"/>
  <c r="Y353"/>
  <c r="W354"/>
  <c r="W353"/>
  <c r="BK354"/>
  <c r="BK353"/>
  <c r="N353"/>
  <c r="N354"/>
  <c r="BE354"/>
  <c r="N103"/>
  <c r="BI352"/>
  <c r="BH352"/>
  <c r="BG352"/>
  <c r="BF352"/>
  <c r="AA352"/>
  <c r="Y352"/>
  <c r="W352"/>
  <c r="BK352"/>
  <c r="N352"/>
  <c r="BE352"/>
  <c r="BI351"/>
  <c r="BH351"/>
  <c r="BG351"/>
  <c r="BF351"/>
  <c r="AA351"/>
  <c r="Y351"/>
  <c r="W351"/>
  <c r="BK351"/>
  <c r="N351"/>
  <c r="BE351"/>
  <c r="BI349"/>
  <c r="BH349"/>
  <c r="BG349"/>
  <c r="BF349"/>
  <c r="AA349"/>
  <c r="Y349"/>
  <c r="W349"/>
  <c r="BK349"/>
  <c r="N349"/>
  <c r="BE349"/>
  <c r="BI345"/>
  <c r="BH345"/>
  <c r="BG345"/>
  <c r="BF345"/>
  <c r="AA345"/>
  <c r="Y345"/>
  <c r="W345"/>
  <c r="BK345"/>
  <c r="N345"/>
  <c r="BE345"/>
  <c r="BI343"/>
  <c r="BH343"/>
  <c r="BG343"/>
  <c r="BF343"/>
  <c r="AA343"/>
  <c r="Y343"/>
  <c r="W343"/>
  <c r="BK343"/>
  <c r="N343"/>
  <c r="BE343"/>
  <c r="BI338"/>
  <c r="BH338"/>
  <c r="BG338"/>
  <c r="BF338"/>
  <c r="AA338"/>
  <c r="AA337"/>
  <c r="Y338"/>
  <c r="Y337"/>
  <c r="W338"/>
  <c r="W337"/>
  <c r="BK338"/>
  <c r="BK337"/>
  <c r="N337"/>
  <c r="N338"/>
  <c r="BE338"/>
  <c r="N102"/>
  <c r="BI336"/>
  <c r="BH336"/>
  <c r="BG336"/>
  <c r="BF336"/>
  <c r="AA336"/>
  <c r="Y336"/>
  <c r="W336"/>
  <c r="BK336"/>
  <c r="N336"/>
  <c r="BE336"/>
  <c r="BI334"/>
  <c r="BH334"/>
  <c r="BG334"/>
  <c r="BF334"/>
  <c r="AA334"/>
  <c r="Y334"/>
  <c r="W334"/>
  <c r="BK334"/>
  <c r="N334"/>
  <c r="BE334"/>
  <c r="BI332"/>
  <c r="BH332"/>
  <c r="BG332"/>
  <c r="BF332"/>
  <c r="AA332"/>
  <c r="Y332"/>
  <c r="W332"/>
  <c r="BK332"/>
  <c r="N332"/>
  <c r="BE332"/>
  <c r="BI330"/>
  <c r="BH330"/>
  <c r="BG330"/>
  <c r="BF330"/>
  <c r="AA330"/>
  <c r="AA329"/>
  <c r="Y330"/>
  <c r="Y329"/>
  <c r="W330"/>
  <c r="W329"/>
  <c r="BK330"/>
  <c r="BK329"/>
  <c r="N329"/>
  <c r="N330"/>
  <c r="BE330"/>
  <c r="N101"/>
  <c r="BI328"/>
  <c r="BH328"/>
  <c r="BG328"/>
  <c r="BF328"/>
  <c r="AA328"/>
  <c r="Y328"/>
  <c r="W328"/>
  <c r="BK328"/>
  <c r="N328"/>
  <c r="BE328"/>
  <c r="BI326"/>
  <c r="BH326"/>
  <c r="BG326"/>
  <c r="BF326"/>
  <c r="AA326"/>
  <c r="Y326"/>
  <c r="W326"/>
  <c r="BK326"/>
  <c r="N326"/>
  <c r="BE326"/>
  <c r="BI323"/>
  <c r="BH323"/>
  <c r="BG323"/>
  <c r="BF323"/>
  <c r="AA323"/>
  <c r="Y323"/>
  <c r="W323"/>
  <c r="BK323"/>
  <c r="N323"/>
  <c r="BE323"/>
  <c r="BI321"/>
  <c r="BH321"/>
  <c r="BG321"/>
  <c r="BF321"/>
  <c r="AA321"/>
  <c r="Y321"/>
  <c r="W321"/>
  <c r="BK321"/>
  <c r="N321"/>
  <c r="BE321"/>
  <c r="BI318"/>
  <c r="BH318"/>
  <c r="BG318"/>
  <c r="BF318"/>
  <c r="AA318"/>
  <c r="Y318"/>
  <c r="W318"/>
  <c r="BK318"/>
  <c r="N318"/>
  <c r="BE318"/>
  <c r="BI315"/>
  <c r="BH315"/>
  <c r="BG315"/>
  <c r="BF315"/>
  <c r="AA315"/>
  <c r="Y315"/>
  <c r="W315"/>
  <c r="BK315"/>
  <c r="N315"/>
  <c r="BE315"/>
  <c r="BI314"/>
  <c r="BH314"/>
  <c r="BG314"/>
  <c r="BF314"/>
  <c r="AA314"/>
  <c r="Y314"/>
  <c r="W314"/>
  <c r="BK314"/>
  <c r="N314"/>
  <c r="BE314"/>
  <c r="BI311"/>
  <c r="BH311"/>
  <c r="BG311"/>
  <c r="BF311"/>
  <c r="AA311"/>
  <c r="AA310"/>
  <c r="Y311"/>
  <c r="Y310"/>
  <c r="W311"/>
  <c r="W310"/>
  <c r="BK311"/>
  <c r="BK310"/>
  <c r="N310"/>
  <c r="N311"/>
  <c r="BE311"/>
  <c r="N100"/>
  <c r="BI309"/>
  <c r="BH309"/>
  <c r="BG309"/>
  <c r="BF309"/>
  <c r="AA309"/>
  <c r="Y309"/>
  <c r="W309"/>
  <c r="BK309"/>
  <c r="N309"/>
  <c r="BE309"/>
  <c r="BI308"/>
  <c r="BH308"/>
  <c r="BG308"/>
  <c r="BF308"/>
  <c r="AA308"/>
  <c r="Y308"/>
  <c r="W308"/>
  <c r="BK308"/>
  <c r="N308"/>
  <c r="BE308"/>
  <c r="BI305"/>
  <c r="BH305"/>
  <c r="BG305"/>
  <c r="BF305"/>
  <c r="AA305"/>
  <c r="Y305"/>
  <c r="W305"/>
  <c r="BK305"/>
  <c r="N305"/>
  <c r="BE305"/>
  <c r="BI304"/>
  <c r="BH304"/>
  <c r="BG304"/>
  <c r="BF304"/>
  <c r="AA304"/>
  <c r="Y304"/>
  <c r="W304"/>
  <c r="BK304"/>
  <c r="N304"/>
  <c r="BE304"/>
  <c r="BI301"/>
  <c r="BH301"/>
  <c r="BG301"/>
  <c r="BF301"/>
  <c r="AA301"/>
  <c r="Y301"/>
  <c r="W301"/>
  <c r="BK301"/>
  <c r="N301"/>
  <c r="BE301"/>
  <c r="BI299"/>
  <c r="BH299"/>
  <c r="BG299"/>
  <c r="BF299"/>
  <c r="AA299"/>
  <c r="Y299"/>
  <c r="W299"/>
  <c r="BK299"/>
  <c r="N299"/>
  <c r="BE299"/>
  <c r="BI296"/>
  <c r="BH296"/>
  <c r="BG296"/>
  <c r="BF296"/>
  <c r="AA296"/>
  <c r="AA295"/>
  <c r="AA294"/>
  <c r="Y296"/>
  <c r="Y295"/>
  <c r="Y294"/>
  <c r="W296"/>
  <c r="W295"/>
  <c r="W294"/>
  <c r="BK296"/>
  <c r="BK295"/>
  <c r="N295"/>
  <c r="BK294"/>
  <c r="N294"/>
  <c r="N296"/>
  <c r="BE296"/>
  <c r="N99"/>
  <c r="N98"/>
  <c r="BI293"/>
  <c r="BH293"/>
  <c r="BG293"/>
  <c r="BF293"/>
  <c r="AA293"/>
  <c r="AA292"/>
  <c r="Y293"/>
  <c r="Y292"/>
  <c r="W293"/>
  <c r="W292"/>
  <c r="BK293"/>
  <c r="BK292"/>
  <c r="N292"/>
  <c r="N293"/>
  <c r="BE293"/>
  <c r="N97"/>
  <c r="BI291"/>
  <c r="BH291"/>
  <c r="BG291"/>
  <c r="BF291"/>
  <c r="AA291"/>
  <c r="AA290"/>
  <c r="Y291"/>
  <c r="Y290"/>
  <c r="W291"/>
  <c r="W290"/>
  <c r="BK291"/>
  <c r="BK290"/>
  <c r="N290"/>
  <c r="N291"/>
  <c r="BE291"/>
  <c r="N96"/>
  <c r="BI288"/>
  <c r="BH288"/>
  <c r="BG288"/>
  <c r="BF288"/>
  <c r="AA288"/>
  <c r="Y288"/>
  <c r="W288"/>
  <c r="BK288"/>
  <c r="N288"/>
  <c r="BE288"/>
  <c r="BI287"/>
  <c r="BH287"/>
  <c r="BG287"/>
  <c r="BF287"/>
  <c r="AA287"/>
  <c r="Y287"/>
  <c r="W287"/>
  <c r="BK287"/>
  <c r="N287"/>
  <c r="BE287"/>
  <c r="BI286"/>
  <c r="BH286"/>
  <c r="BG286"/>
  <c r="BF286"/>
  <c r="AA286"/>
  <c r="Y286"/>
  <c r="W286"/>
  <c r="BK286"/>
  <c r="N286"/>
  <c r="BE286"/>
  <c r="BI283"/>
  <c r="BH283"/>
  <c r="BG283"/>
  <c r="BF283"/>
  <c r="AA283"/>
  <c r="Y283"/>
  <c r="W283"/>
  <c r="BK283"/>
  <c r="N283"/>
  <c r="BE283"/>
  <c r="BI281"/>
  <c r="BH281"/>
  <c r="BG281"/>
  <c r="BF281"/>
  <c r="AA281"/>
  <c r="Y281"/>
  <c r="W281"/>
  <c r="BK281"/>
  <c r="N281"/>
  <c r="BE281"/>
  <c r="BI280"/>
  <c r="BH280"/>
  <c r="BG280"/>
  <c r="BF280"/>
  <c r="AA280"/>
  <c r="Y280"/>
  <c r="W280"/>
  <c r="BK280"/>
  <c r="N280"/>
  <c r="BE280"/>
  <c r="BI277"/>
  <c r="BH277"/>
  <c r="BG277"/>
  <c r="BF277"/>
  <c r="AA277"/>
  <c r="Y277"/>
  <c r="W277"/>
  <c r="BK277"/>
  <c r="N277"/>
  <c r="BE277"/>
  <c r="BI275"/>
  <c r="BH275"/>
  <c r="BG275"/>
  <c r="BF275"/>
  <c r="AA275"/>
  <c r="Y275"/>
  <c r="W275"/>
  <c r="BK275"/>
  <c r="N275"/>
  <c r="BE275"/>
  <c r="BI273"/>
  <c r="BH273"/>
  <c r="BG273"/>
  <c r="BF273"/>
  <c r="AA273"/>
  <c r="Y273"/>
  <c r="W273"/>
  <c r="BK273"/>
  <c r="N273"/>
  <c r="BE273"/>
  <c r="BI271"/>
  <c r="BH271"/>
  <c r="BG271"/>
  <c r="BF271"/>
  <c r="AA271"/>
  <c r="Y271"/>
  <c r="W271"/>
  <c r="BK271"/>
  <c r="N271"/>
  <c r="BE271"/>
  <c r="BI269"/>
  <c r="BH269"/>
  <c r="BG269"/>
  <c r="BF269"/>
  <c r="AA269"/>
  <c r="Y269"/>
  <c r="W269"/>
  <c r="BK269"/>
  <c r="N269"/>
  <c r="BE269"/>
  <c r="BI267"/>
  <c r="BH267"/>
  <c r="BG267"/>
  <c r="BF267"/>
  <c r="AA267"/>
  <c r="Y267"/>
  <c r="W267"/>
  <c r="BK267"/>
  <c r="N267"/>
  <c r="BE267"/>
  <c r="BI265"/>
  <c r="BH265"/>
  <c r="BG265"/>
  <c r="BF265"/>
  <c r="AA265"/>
  <c r="Y265"/>
  <c r="W265"/>
  <c r="BK265"/>
  <c r="N265"/>
  <c r="BE265"/>
  <c r="BI263"/>
  <c r="BH263"/>
  <c r="BG263"/>
  <c r="BF263"/>
  <c r="AA263"/>
  <c r="Y263"/>
  <c r="W263"/>
  <c r="BK263"/>
  <c r="N263"/>
  <c r="BE263"/>
  <c r="BI261"/>
  <c r="BH261"/>
  <c r="BG261"/>
  <c r="BF261"/>
  <c r="AA261"/>
  <c r="Y261"/>
  <c r="W261"/>
  <c r="BK261"/>
  <c r="N261"/>
  <c r="BE261"/>
  <c r="BI259"/>
  <c r="BH259"/>
  <c r="BG259"/>
  <c r="BF259"/>
  <c r="AA259"/>
  <c r="Y259"/>
  <c r="W259"/>
  <c r="BK259"/>
  <c r="N259"/>
  <c r="BE259"/>
  <c r="BI257"/>
  <c r="BH257"/>
  <c r="BG257"/>
  <c r="BF257"/>
  <c r="AA257"/>
  <c r="Y257"/>
  <c r="W257"/>
  <c r="BK257"/>
  <c r="N257"/>
  <c r="BE257"/>
  <c r="BI255"/>
  <c r="BH255"/>
  <c r="BG255"/>
  <c r="BF255"/>
  <c r="AA255"/>
  <c r="Y255"/>
  <c r="W255"/>
  <c r="BK255"/>
  <c r="N255"/>
  <c r="BE255"/>
  <c r="BI254"/>
  <c r="BH254"/>
  <c r="BG254"/>
  <c r="BF254"/>
  <c r="AA254"/>
  <c r="Y254"/>
  <c r="W254"/>
  <c r="BK254"/>
  <c r="N254"/>
  <c r="BE254"/>
  <c r="BI252"/>
  <c r="BH252"/>
  <c r="BG252"/>
  <c r="BF252"/>
  <c r="AA252"/>
  <c r="Y252"/>
  <c r="W252"/>
  <c r="BK252"/>
  <c r="N252"/>
  <c r="BE252"/>
  <c r="BI250"/>
  <c r="BH250"/>
  <c r="BG250"/>
  <c r="BF250"/>
  <c r="AA250"/>
  <c r="Y250"/>
  <c r="W250"/>
  <c r="BK250"/>
  <c r="N250"/>
  <c r="BE250"/>
  <c r="BI247"/>
  <c r="BH247"/>
  <c r="BG247"/>
  <c r="BF247"/>
  <c r="AA247"/>
  <c r="AA246"/>
  <c r="Y247"/>
  <c r="Y246"/>
  <c r="W247"/>
  <c r="W246"/>
  <c r="BK247"/>
  <c r="BK246"/>
  <c r="N246"/>
  <c r="N247"/>
  <c r="BE247"/>
  <c r="N95"/>
  <c r="BI245"/>
  <c r="BH245"/>
  <c r="BG245"/>
  <c r="BF245"/>
  <c r="AA245"/>
  <c r="Y245"/>
  <c r="W245"/>
  <c r="BK245"/>
  <c r="N245"/>
  <c r="BE245"/>
  <c r="BI243"/>
  <c r="BH243"/>
  <c r="BG243"/>
  <c r="BF243"/>
  <c r="AA243"/>
  <c r="Y243"/>
  <c r="W243"/>
  <c r="BK243"/>
  <c r="N243"/>
  <c r="BE243"/>
  <c r="BI242"/>
  <c r="BH242"/>
  <c r="BG242"/>
  <c r="BF242"/>
  <c r="AA242"/>
  <c r="Y242"/>
  <c r="W242"/>
  <c r="BK242"/>
  <c r="N242"/>
  <c r="BE242"/>
  <c r="BI240"/>
  <c r="BH240"/>
  <c r="BG240"/>
  <c r="BF240"/>
  <c r="AA240"/>
  <c r="Y240"/>
  <c r="W240"/>
  <c r="BK240"/>
  <c r="N240"/>
  <c r="BE240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5"/>
  <c r="BH235"/>
  <c r="BG235"/>
  <c r="BF235"/>
  <c r="AA235"/>
  <c r="Y235"/>
  <c r="W235"/>
  <c r="BK235"/>
  <c r="N235"/>
  <c r="BE235"/>
  <c r="BI234"/>
  <c r="BH234"/>
  <c r="BG234"/>
  <c r="BF234"/>
  <c r="AA234"/>
  <c r="Y234"/>
  <c r="W234"/>
  <c r="BK234"/>
  <c r="N234"/>
  <c r="BE234"/>
  <c r="BI231"/>
  <c r="BH231"/>
  <c r="BG231"/>
  <c r="BF231"/>
  <c r="AA231"/>
  <c r="Y231"/>
  <c r="W231"/>
  <c r="BK231"/>
  <c r="N231"/>
  <c r="BE231"/>
  <c r="BI228"/>
  <c r="BH228"/>
  <c r="BG228"/>
  <c r="BF228"/>
  <c r="AA228"/>
  <c r="Y228"/>
  <c r="W228"/>
  <c r="BK228"/>
  <c r="N228"/>
  <c r="BE228"/>
  <c r="BI226"/>
  <c r="BH226"/>
  <c r="BG226"/>
  <c r="BF226"/>
  <c r="AA226"/>
  <c r="Y226"/>
  <c r="W226"/>
  <c r="BK226"/>
  <c r="N226"/>
  <c r="BE226"/>
  <c r="BI224"/>
  <c r="BH224"/>
  <c r="BG224"/>
  <c r="BF224"/>
  <c r="AA224"/>
  <c r="Y224"/>
  <c r="W224"/>
  <c r="BK224"/>
  <c r="N224"/>
  <c r="BE224"/>
  <c r="BI222"/>
  <c r="BH222"/>
  <c r="BG222"/>
  <c r="BF222"/>
  <c r="AA222"/>
  <c r="Y222"/>
  <c r="W222"/>
  <c r="BK222"/>
  <c r="N222"/>
  <c r="BE222"/>
  <c r="BI219"/>
  <c r="BH219"/>
  <c r="BG219"/>
  <c r="BF219"/>
  <c r="AA219"/>
  <c r="Y219"/>
  <c r="W219"/>
  <c r="BK219"/>
  <c r="N219"/>
  <c r="BE219"/>
  <c r="BI215"/>
  <c r="BH215"/>
  <c r="BG215"/>
  <c r="BF215"/>
  <c r="AA215"/>
  <c r="Y215"/>
  <c r="W215"/>
  <c r="BK215"/>
  <c r="N215"/>
  <c r="BE215"/>
  <c r="BI212"/>
  <c r="BH212"/>
  <c r="BG212"/>
  <c r="BF212"/>
  <c r="AA212"/>
  <c r="Y212"/>
  <c r="W212"/>
  <c r="BK212"/>
  <c r="N212"/>
  <c r="BE212"/>
  <c r="BI209"/>
  <c r="BH209"/>
  <c r="BG209"/>
  <c r="BF209"/>
  <c r="AA209"/>
  <c r="Y209"/>
  <c r="W209"/>
  <c r="BK209"/>
  <c r="N209"/>
  <c r="BE209"/>
  <c r="BI207"/>
  <c r="BH207"/>
  <c r="BG207"/>
  <c r="BF207"/>
  <c r="AA207"/>
  <c r="Y207"/>
  <c r="W207"/>
  <c r="BK207"/>
  <c r="N207"/>
  <c r="BE207"/>
  <c r="BI205"/>
  <c r="BH205"/>
  <c r="BG205"/>
  <c r="BF205"/>
  <c r="AA205"/>
  <c r="Y205"/>
  <c r="W205"/>
  <c r="BK205"/>
  <c r="N205"/>
  <c r="BE205"/>
  <c r="BI203"/>
  <c r="BH203"/>
  <c r="BG203"/>
  <c r="BF203"/>
  <c r="AA203"/>
  <c r="Y203"/>
  <c r="W203"/>
  <c r="BK203"/>
  <c r="N203"/>
  <c r="BE203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/>
  <c r="BI183"/>
  <c r="BH183"/>
  <c r="BG183"/>
  <c r="BF183"/>
  <c r="AA183"/>
  <c r="Y183"/>
  <c r="W183"/>
  <c r="BK183"/>
  <c r="N183"/>
  <c r="BE183"/>
  <c r="BI176"/>
  <c r="BH176"/>
  <c r="BG176"/>
  <c r="BF176"/>
  <c r="AA176"/>
  <c r="AA175"/>
  <c r="Y176"/>
  <c r="Y175"/>
  <c r="W176"/>
  <c r="W175"/>
  <c r="BK176"/>
  <c r="BK175"/>
  <c r="N175"/>
  <c r="N176"/>
  <c r="BE176"/>
  <c r="N94"/>
  <c r="BI173"/>
  <c r="BH173"/>
  <c r="BG173"/>
  <c r="BF173"/>
  <c r="AA173"/>
  <c r="Y173"/>
  <c r="W173"/>
  <c r="BK173"/>
  <c r="N173"/>
  <c r="BE173"/>
  <c r="BI171"/>
  <c r="BH171"/>
  <c r="BG171"/>
  <c r="BF171"/>
  <c r="AA171"/>
  <c r="Y171"/>
  <c r="W171"/>
  <c r="BK171"/>
  <c r="N171"/>
  <c r="BE171"/>
  <c r="BI168"/>
  <c r="BH168"/>
  <c r="BG168"/>
  <c r="BF168"/>
  <c r="AA168"/>
  <c r="AA167"/>
  <c r="Y168"/>
  <c r="Y167"/>
  <c r="W168"/>
  <c r="W167"/>
  <c r="BK168"/>
  <c r="BK167"/>
  <c r="N167"/>
  <c r="N168"/>
  <c r="BE168"/>
  <c r="N93"/>
  <c r="BI164"/>
  <c r="BH164"/>
  <c r="BG164"/>
  <c r="BF164"/>
  <c r="AA164"/>
  <c r="Y164"/>
  <c r="W164"/>
  <c r="BK164"/>
  <c r="N164"/>
  <c r="BE164"/>
  <c r="BI161"/>
  <c r="BH161"/>
  <c r="BG161"/>
  <c r="BF161"/>
  <c r="AA161"/>
  <c r="AA160"/>
  <c r="Y161"/>
  <c r="Y160"/>
  <c r="W161"/>
  <c r="W160"/>
  <c r="BK161"/>
  <c r="BK160"/>
  <c r="N160"/>
  <c r="N161"/>
  <c r="BE161"/>
  <c r="N92"/>
  <c r="BI158"/>
  <c r="BH158"/>
  <c r="BG158"/>
  <c r="BF158"/>
  <c r="AA158"/>
  <c r="Y158"/>
  <c r="W158"/>
  <c r="BK158"/>
  <c r="N158"/>
  <c r="BE158"/>
  <c r="BI156"/>
  <c r="BH156"/>
  <c r="BG156"/>
  <c r="BF156"/>
  <c r="AA156"/>
  <c r="Y156"/>
  <c r="W156"/>
  <c r="BK156"/>
  <c r="N156"/>
  <c r="BE156"/>
  <c r="BI154"/>
  <c r="BH154"/>
  <c r="BG154"/>
  <c r="BF154"/>
  <c r="AA154"/>
  <c r="Y154"/>
  <c r="W154"/>
  <c r="BK154"/>
  <c r="N154"/>
  <c r="BE154"/>
  <c r="BI151"/>
  <c r="BH151"/>
  <c r="BG151"/>
  <c r="BF151"/>
  <c r="AA151"/>
  <c r="Y151"/>
  <c r="W151"/>
  <c r="BK151"/>
  <c r="N151"/>
  <c r="BE151"/>
  <c r="BI149"/>
  <c r="BH149"/>
  <c r="BG149"/>
  <c r="BF149"/>
  <c r="AA149"/>
  <c r="AA148"/>
  <c r="Y149"/>
  <c r="Y148"/>
  <c r="W149"/>
  <c r="W148"/>
  <c r="BK149"/>
  <c r="BK148"/>
  <c r="N148"/>
  <c r="N149"/>
  <c r="BE149"/>
  <c r="N91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4"/>
  <c r="BH144"/>
  <c r="BG144"/>
  <c r="BF144"/>
  <c r="AA144"/>
  <c r="Y144"/>
  <c r="W144"/>
  <c r="BK144"/>
  <c r="N144"/>
  <c r="BE144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8"/>
  <c r="BH138"/>
  <c r="BG138"/>
  <c r="BF138"/>
  <c r="AA138"/>
  <c r="AA137"/>
  <c r="AA136"/>
  <c r="AA135"/>
  <c r="Y138"/>
  <c r="Y137"/>
  <c r="Y136"/>
  <c r="Y135"/>
  <c r="W138"/>
  <c r="W137"/>
  <c r="W136"/>
  <c r="W135"/>
  <c i="1" r="AU88"/>
  <c i="2" r="BK138"/>
  <c r="BK137"/>
  <c r="N137"/>
  <c r="BK136"/>
  <c r="N136"/>
  <c r="BK135"/>
  <c r="N135"/>
  <c r="N88"/>
  <c r="N138"/>
  <c r="BE138"/>
  <c r="N90"/>
  <c r="N89"/>
  <c r="M132"/>
  <c r="F129"/>
  <c r="F127"/>
  <c r="BI116"/>
  <c r="BH116"/>
  <c r="BG116"/>
  <c r="BF116"/>
  <c r="N116"/>
  <c r="BE116"/>
  <c r="BI115"/>
  <c r="BH115"/>
  <c r="BG115"/>
  <c r="BF115"/>
  <c r="N115"/>
  <c r="BE115"/>
  <c r="BI114"/>
  <c r="BH114"/>
  <c r="BG114"/>
  <c r="BF114"/>
  <c r="N114"/>
  <c r="BE114"/>
  <c r="BI113"/>
  <c r="BH113"/>
  <c r="BG113"/>
  <c r="BF113"/>
  <c r="N113"/>
  <c r="BE113"/>
  <c r="BI112"/>
  <c r="BH112"/>
  <c r="BG112"/>
  <c r="BF112"/>
  <c r="N112"/>
  <c r="BE112"/>
  <c r="BI111"/>
  <c r="H36"/>
  <c i="1" r="BD88"/>
  <c i="2" r="BH111"/>
  <c r="H35"/>
  <c i="1" r="BC88"/>
  <c i="2" r="BG111"/>
  <c r="H34"/>
  <c i="1" r="BB88"/>
  <c i="2" r="BF111"/>
  <c r="M33"/>
  <c i="1" r="AW88"/>
  <c i="2" r="H33"/>
  <c i="1" r="BA88"/>
  <c i="2" r="N111"/>
  <c r="N110"/>
  <c r="L118"/>
  <c r="BE111"/>
  <c r="M32"/>
  <c i="1" r="AV88"/>
  <c i="2" r="H32"/>
  <c i="1" r="AZ88"/>
  <c i="2" r="M28"/>
  <c i="1" r="AS88"/>
  <c i="2" r="M27"/>
  <c r="M84"/>
  <c r="F81"/>
  <c r="F79"/>
  <c r="M30"/>
  <c i="1" r="AG88"/>
  <c i="2" r="L38"/>
  <c r="O18"/>
  <c r="E18"/>
  <c r="M131"/>
  <c r="M83"/>
  <c r="O17"/>
  <c r="O15"/>
  <c r="E15"/>
  <c r="F132"/>
  <c r="F84"/>
  <c r="O14"/>
  <c r="O12"/>
  <c r="E12"/>
  <c r="F131"/>
  <c r="F83"/>
  <c r="O11"/>
  <c r="O9"/>
  <c r="M129"/>
  <c r="M81"/>
  <c r="F6"/>
  <c r="F126"/>
  <c r="F78"/>
  <c i="1"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C94"/>
  <c r="CH94"/>
  <c r="CB94"/>
  <c r="CG94"/>
  <c r="CA94"/>
  <c r="CF94"/>
  <c r="BZ94"/>
  <c r="CE94"/>
  <c r="CK93"/>
  <c r="CJ93"/>
  <c r="CI93"/>
  <c r="CH93"/>
  <c r="CG93"/>
  <c r="CF93"/>
  <c r="BZ93"/>
  <c r="CE93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6"/>
  <c r="CD96"/>
  <c r="AV96"/>
  <c r="BY96"/>
  <c r="AN96"/>
  <c r="AG95"/>
  <c r="CD95"/>
  <c r="AV95"/>
  <c r="BY95"/>
  <c r="AN95"/>
  <c r="AG94"/>
  <c r="CD94"/>
  <c r="AV94"/>
  <c r="BY94"/>
  <c r="AN94"/>
  <c r="AG93"/>
  <c r="AG92"/>
  <c r="AK27"/>
  <c r="AG98"/>
  <c r="CD93"/>
  <c r="W31"/>
  <c r="AV93"/>
  <c r="BY93"/>
  <c r="AK31"/>
  <c r="AN93"/>
  <c r="AN92"/>
  <c r="AT90"/>
  <c r="AN90"/>
  <c r="AT89"/>
  <c r="AN89"/>
  <c r="AT88"/>
  <c r="AN88"/>
  <c r="AN87"/>
  <c r="AN98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<sst xmlns="http://schemas.openxmlformats.org/spreadsheetml/2006/main">
  <si>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</si>
  <si>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</si>
  <si>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</si>
  <si>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</si>
  <si>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</si>
  <si>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</si>
  <si>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</si>
  <si>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</si>
  <si>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</si>
  <si>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</si>
  <si>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</si>
  <si>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</si>
  <si>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</si>
  <si>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</si>
  <si>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</si>
  <si>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</si>
  <si>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</si>
  <si>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736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</si>
  <si>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</si>
  <si>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</si>
  <si>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PS Havlíčkův Brod – stavební úpravy objektů, budova PS a garáže</t>
  </si>
  <si>
    <t>0,1</t>
  </si>
  <si>
    <t>JKSO:</t>
  </si>
  <si>
    <t/>
  </si>
  <si>
    <t>CC-CZ:</t>
  </si>
  <si>
    <t>1</t>
  </si>
  <si>
    <t>Místo:</t>
  </si>
  <si>
    <t>p.č.st. 6465, 6514, k.ú. Havlíčkův Brod</t>
  </si>
  <si>
    <t>Datum:</t>
  </si>
  <si>
    <t>24. 4. 2017</t>
  </si>
  <si>
    <t>10</t>
  </si>
  <si>
    <t>100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</si>
  <si>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</si>
  <si>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</si>
  <si>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</si>
  <si>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</si>
  <si>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</si>
  <si>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</si>
  <si>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</si>
  <si>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True</t>
  </si>
  <si>
    <t>Zpracovatel:</t>
  </si>
  <si>
    <t>Němec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</si>
  <si>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</si>
  <si>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</si>
  <si>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</si>
  <si>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</si>
  <si>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</si>
  <si>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</si>
  <si>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</si>
  <si>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</si>
  <si>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</si>
  <si>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</si>
  <si>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</si>
  <si>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</si>
  <si>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</si>
  <si>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</si>
  <si>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</si>
  <si>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</si>
  <si>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</si>
  <si>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</si>
  <si>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</si>
  <si>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</si>
  <si>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</si>
  <si>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</si>
  <si>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</si>
  <si>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</si>
  <si>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</si>
  <si>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</si>
  <si>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</si>
  <si>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</si>
  <si>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</si>
  <si>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</si>
  <si>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</si>
  <si>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</si>
  <si>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</si>
  <si>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</si>
  <si>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</si>
  <si>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</si>
  <si>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</si>
  <si>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</si>
  <si>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</si>
  <si>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</si>
  <si>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</si>
  <si>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</si>
  <si>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</si>
  <si>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{710a1ca4-a2e9-4e1b-9b43-3b4a5046f760}</t>
  </si>
  <si>
    <t>{00000000-0000-0000-0000-000000000000}</t>
  </si>
  <si>
    <t>/</t>
  </si>
  <si>
    <t>736_1</t>
  </si>
  <si>
    <t>Budova provozního střediska</t>
  </si>
  <si>
    <t>{dd5e9002-2ad9-41b9-ac13-e33fb9e95208}</t>
  </si>
  <si>
    <t>736_2</t>
  </si>
  <si>
    <t>Objekt garáží</t>
  </si>
  <si>
    <t>{2f385c03-e324-4712-aa7f-487763bb42da}</t>
  </si>
  <si>
    <t>736_3</t>
  </si>
  <si>
    <t>Vedlejší rozpočtové náklady</t>
  </si>
  <si>
    <t>{dfa5165c-6fc4-445d-bc6e-b17f7be2ba02}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</si>
  <si>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</si>
  <si>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</si>
  <si>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</si>
  <si>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</si>
  <si>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</si>
  <si>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</si>
  <si>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</si>
  <si>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</si>
  <si>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</si>
  <si>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</si>
  <si>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</si>
  <si>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</si>
  <si>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</si>
  <si>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</si>
  <si>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</si>
  <si>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</si>
  <si>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</si>
  <si>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736_1 - Budova provozního střediska</t>
  </si>
  <si>
    <t>p.č.st. 6465, k.ú. Havlíčkův Brod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</si>
  <si>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</si>
  <si>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</si>
  <si>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</si>
  <si>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</si>
  <si>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</si>
  <si>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</si>
  <si>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</si>
  <si>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</si>
  <si>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</si>
  <si>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</si>
  <si>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</si>
  <si>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</si>
  <si>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</si>
  <si>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</si>
  <si>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</si>
  <si>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</si>
  <si>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</si>
  <si>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</si>
  <si>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</si>
  <si>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</si>
  <si>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</si>
  <si>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</si>
  <si>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</si>
  <si>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</si>
  <si>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</si>
  <si>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 xml:space="preserve">    786 - Dokončovací 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</si>
  <si>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</si>
  <si>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</si>
  <si>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</si>
  <si>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</si>
  <si>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</si>
  <si>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</si>
  <si>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</si>
  <si>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</si>
  <si>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</si>
  <si>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</si>
  <si>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</si>
  <si>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</si>
  <si>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</si>
  <si>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</si>
  <si>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</si>
  <si>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</si>
  <si>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</si>
  <si>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</si>
  <si>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</si>
  <si>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</si>
  <si>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</si>
  <si>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</si>
  <si>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</si>
  <si>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</si>
  <si>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</si>
  <si>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113106123</t>
  </si>
  <si>
    <t>Rozebrání dlažeb komunikací pro pěší ze zámkových dlaždic</t>
  </si>
  <si>
    <t>m2</t>
  </si>
  <si>
    <t>4</t>
  </si>
  <si>
    <t>1789109418</t>
  </si>
  <si>
    <t>plocha vyznačena ve výkrese 1.NP - návrh</t>
  </si>
  <si>
    <t>P</t>
  </si>
  <si>
    <t>113107112</t>
  </si>
  <si>
    <t>Odstranění podkladu pl do 50 m2 z kameniva těženého tl 200 mm</t>
  </si>
  <si>
    <t>-849444622</t>
  </si>
  <si>
    <t>3</t>
  </si>
  <si>
    <t>113202111</t>
  </si>
  <si>
    <t>Vytrhání obrub krajníků obrubníků stojatých</t>
  </si>
  <si>
    <t>m</t>
  </si>
  <si>
    <t>-1115213845</t>
  </si>
  <si>
    <t>obrubníky vnějších schodů</t>
  </si>
  <si>
    <t>1,4*3</t>
  </si>
  <si>
    <t>VV</t>
  </si>
  <si>
    <t>132201101</t>
  </si>
  <si>
    <t>Hloubení rýh š do 600 mm v hornině tř. 3 objemu do 100 m3</t>
  </si>
  <si>
    <t>m3</t>
  </si>
  <si>
    <t>1432775774</t>
  </si>
  <si>
    <t>140,21/1,05*0,85*0,3</t>
  </si>
  <si>
    <t>5</t>
  </si>
  <si>
    <t>132201109</t>
  </si>
  <si>
    <t>Příplatek za lepivost k hloubení rýh š do 600 mm v hornině tř. 3</t>
  </si>
  <si>
    <t>-951141246</t>
  </si>
  <si>
    <t>6</t>
  </si>
  <si>
    <t>174101101</t>
  </si>
  <si>
    <t>Zásyp jam, šachet rýh nebo kolem objektů sypaninou se zhutněním</t>
  </si>
  <si>
    <t>-1302427334</t>
  </si>
  <si>
    <t>7</t>
  </si>
  <si>
    <t>212755213</t>
  </si>
  <si>
    <t>Trativody z drenážních trubek plastových flexibilních D 80 mm bez lože</t>
  </si>
  <si>
    <t>793970295</t>
  </si>
  <si>
    <t>jižní strana objektu, vyznačeno ve výkrese 1.NP - návrh</t>
  </si>
  <si>
    <t>8</t>
  </si>
  <si>
    <t>273313611</t>
  </si>
  <si>
    <t>Základové desky z betonu tř. C 16/20</t>
  </si>
  <si>
    <t>473964067</t>
  </si>
  <si>
    <t xml:space="preserve">obnovení základových desek před bočními vstupy </t>
  </si>
  <si>
    <t>4,28*2*0,15</t>
  </si>
  <si>
    <t>9</t>
  </si>
  <si>
    <t>273351215</t>
  </si>
  <si>
    <t>Zřízení bednění stěn základových desek</t>
  </si>
  <si>
    <t>1351271875</t>
  </si>
  <si>
    <t>(0,86*2+2,1+0,95*2+1,6*2)*0,15*2</t>
  </si>
  <si>
    <t>273351216</t>
  </si>
  <si>
    <t>Odstranění bednění stěn základových desek</t>
  </si>
  <si>
    <t>233704304</t>
  </si>
  <si>
    <t>11</t>
  </si>
  <si>
    <t>273362021</t>
  </si>
  <si>
    <t>Výztuž základových desek svařovanými sítěmi Kari</t>
  </si>
  <si>
    <t>t</t>
  </si>
  <si>
    <t>2133190651</t>
  </si>
  <si>
    <t>4,28*2*5,4/1000</t>
  </si>
  <si>
    <t>12</t>
  </si>
  <si>
    <t>341272622</t>
  </si>
  <si>
    <t>Stěny nosné tl 250 mm z pórobetonových přesných hladkých tvárnic Ytong hmotnosti 500 kg/m3</t>
  </si>
  <si>
    <t>-1056459630</t>
  </si>
  <si>
    <t>podezdění balkonových dveří ve 2.NP objektu</t>
  </si>
  <si>
    <t>3,3*0,25+3,3*0,25+1,7*0,25+1,7*0,25</t>
  </si>
  <si>
    <t>13</t>
  </si>
  <si>
    <t>342272323</t>
  </si>
  <si>
    <t>Příčky tl 100 mm z pórobetonových přesných hladkých příčkovek objemové hmotnosti 500 kg/m3</t>
  </si>
  <si>
    <t>729556348</t>
  </si>
  <si>
    <t>dozdívky oken v rozích pro potřeby osazení KZS</t>
  </si>
  <si>
    <t>0,45*0,6*6+0,45*1,6*6+0,3*2,4*2+0,3*2,4*4</t>
  </si>
  <si>
    <t>14</t>
  </si>
  <si>
    <t>564751111</t>
  </si>
  <si>
    <t>Podklad z kameniva hrubého drceného vel. 32-63 mm tl 150 mm</t>
  </si>
  <si>
    <t>1298649387</t>
  </si>
  <si>
    <t>obnovení zámkové dlažby</t>
  </si>
  <si>
    <t>140,21-19,63</t>
  </si>
  <si>
    <t>564851111</t>
  </si>
  <si>
    <t>Podklad ze štěrkodrtě ŠD tl 150 mm</t>
  </si>
  <si>
    <t>-974287431</t>
  </si>
  <si>
    <t>16</t>
  </si>
  <si>
    <t>596211110</t>
  </si>
  <si>
    <t>Kladení zámkové dlažby komunikací pro pěší tl 60 mm skupiny A pl do 50 m2</t>
  </si>
  <si>
    <t>-908758868</t>
  </si>
  <si>
    <t>17</t>
  </si>
  <si>
    <t>612325302</t>
  </si>
  <si>
    <t>Vápenocementová štuková omítka ostění nebo nadpraží</t>
  </si>
  <si>
    <t>1723441150</t>
  </si>
  <si>
    <t>ostění a nadpraží po osazení nových oken</t>
  </si>
  <si>
    <t>(3,3+2*2,3+1,7+2,25*2+1,7+3*2)*0,4</t>
  </si>
  <si>
    <t>(1,41*4+0,6*8+0,77*4+0,6*8+1,26*2+0,6*4+1,4*8+0,6*16+3,3+2,3*2+1,7*2)*0,4</t>
  </si>
  <si>
    <t>(1,41*4+1,6*8+3,02+2,3*2+0,77*4+1,6*8+1,26*2+1,6*4+1,4*8+1,6*16+2,72*4+1,6*8)*0,4</t>
  </si>
  <si>
    <t>(1,7*2+2,05*4+3,02+2,3*2+0,76*2+2,3*4)*0,4</t>
  </si>
  <si>
    <t>Součet</t>
  </si>
  <si>
    <t>18</t>
  </si>
  <si>
    <t>612325422</t>
  </si>
  <si>
    <t>Oprava vnitřní vápenocementové štukové omítky stěn v rozsahu plochy do 30%</t>
  </si>
  <si>
    <t>1834424950</t>
  </si>
  <si>
    <t>vnitřní plocha obvodových stěn</t>
  </si>
  <si>
    <t>81,5*5,4</t>
  </si>
  <si>
    <t>19</t>
  </si>
  <si>
    <t>621211011</t>
  </si>
  <si>
    <t>Montáž kontaktního zateplení vnějších podhledů z polystyrénových desek tl do 80 mm</t>
  </si>
  <si>
    <t>1033484640</t>
  </si>
  <si>
    <t>20</t>
  </si>
  <si>
    <t>M</t>
  </si>
  <si>
    <t>283760740VL</t>
  </si>
  <si>
    <t>deska fasádní polystyrénová Isover EPS F Clima tl. 60 mm</t>
  </si>
  <si>
    <t>-459006428</t>
  </si>
  <si>
    <t>621521021</t>
  </si>
  <si>
    <t>Tenkovrstvá silikátová zrnitá omítka tl. 2,0 mm včetně penetrace vnějších podhledů</t>
  </si>
  <si>
    <t>-1803097102</t>
  </si>
  <si>
    <t>22</t>
  </si>
  <si>
    <t>622211021</t>
  </si>
  <si>
    <t>Montáž kontaktního zateplení vnějších stěn z polystyrénových desek tl do 120 mm</t>
  </si>
  <si>
    <t>1421617276</t>
  </si>
  <si>
    <t>izolace soklu objektu</t>
  </si>
  <si>
    <t>(87,4*0,95+23,8*0,55+15,93*0,25+6,7*0,1)*1,05</t>
  </si>
  <si>
    <t>(11,53*0,3+16,35*0,3+1,35*2*0,3+1,55*2*0,3+0,75*4*0,3)*1,05</t>
  </si>
  <si>
    <t>23</t>
  </si>
  <si>
    <t>283764220</t>
  </si>
  <si>
    <t>deska z extrudovaného polystyrénu BACHL XPS 300 SF 100 mm</t>
  </si>
  <si>
    <t>-1323706407</t>
  </si>
  <si>
    <t>24</t>
  </si>
  <si>
    <t>622211031</t>
  </si>
  <si>
    <t>Montáž kontaktního zateplení vnějších stěn z polystyrénových desek tl do 160 mm</t>
  </si>
  <si>
    <t>379181299</t>
  </si>
  <si>
    <t>bude dodržena původní tvar a profilace fasády, nutno počítat s vyšší složitostí</t>
  </si>
  <si>
    <t>(47,53*7,29+39,81*6,56+27,86*0,78)*1,05</t>
  </si>
  <si>
    <t>-95,834-16,515-30,24+1,6*2,4*2+0,73*2,4*2</t>
  </si>
  <si>
    <t>25</t>
  </si>
  <si>
    <t>283760780VL</t>
  </si>
  <si>
    <t>deska fasádní polystyrénová EPS F Clima tl. 140 mm</t>
  </si>
  <si>
    <t>-1379722732</t>
  </si>
  <si>
    <t>26</t>
  </si>
  <si>
    <t>622212051</t>
  </si>
  <si>
    <t>Montáž kontaktního zateplení vnějšího ostění hl. špalety do 400 mm z polystyrenu tl do 40 mm</t>
  </si>
  <si>
    <t>-1852473778</t>
  </si>
  <si>
    <t>2,8*4+3*4+2,4*4+3,3+2,3*2</t>
  </si>
  <si>
    <t>27</t>
  </si>
  <si>
    <t>283760710</t>
  </si>
  <si>
    <t>deska fasádní polystyrénová EPS F Clima tl. 30 mm</t>
  </si>
  <si>
    <t>1393077540</t>
  </si>
  <si>
    <t>(2,8*4+3*4+2,4*4)*0,45+(3,3+2,3*2)*0,15</t>
  </si>
  <si>
    <t>28</t>
  </si>
  <si>
    <t>622251101</t>
  </si>
  <si>
    <t>Příplatek k cenám kontaktního zateplení stěn za použití tepelněizolačních zátek z polystyrenu</t>
  </si>
  <si>
    <t>-1841974479</t>
  </si>
  <si>
    <t>(497,973+111,777)*1,05</t>
  </si>
  <si>
    <t>29</t>
  </si>
  <si>
    <t>622251201VL</t>
  </si>
  <si>
    <t>Příplatek k cenám kontaktního zateplení za složitost při provádění v místě oblých částí a za provedení profilace, vyšší počet lišt apod.</t>
  </si>
  <si>
    <t>-1020768073</t>
  </si>
  <si>
    <t>529,442*0,4</t>
  </si>
  <si>
    <t>30</t>
  </si>
  <si>
    <t>622325102</t>
  </si>
  <si>
    <t>Oprava vápenocementové hladké omítky vnějších stěn v rozsahu do 30%</t>
  </si>
  <si>
    <t>-1514840036</t>
  </si>
  <si>
    <t>před montáží KZS, plocha viz. montáž zateplení</t>
  </si>
  <si>
    <t>529,442+15,945+170,210</t>
  </si>
  <si>
    <t>31</t>
  </si>
  <si>
    <t>622325103</t>
  </si>
  <si>
    <t>Oprava vnější vápenocementové hladké omítky složitosti 1 stěn v rozsahu do 50%</t>
  </si>
  <si>
    <t>447039437</t>
  </si>
  <si>
    <t>Opravy omítek na nezateplovaných konstrukcích</t>
  </si>
  <si>
    <t>1,4*8,75*2+1,4*9,35*2+2,2*1,05*8+23,85*1,7*2+0,9*1*8+0,35*1*8</t>
  </si>
  <si>
    <t>32</t>
  </si>
  <si>
    <t>622381021VL</t>
  </si>
  <si>
    <t>Marmolit - provedení</t>
  </si>
  <si>
    <t>839393133</t>
  </si>
  <si>
    <t>87,4*0,35+23,8*0,55+15,93*0,25+6,7*0,1</t>
  </si>
  <si>
    <t>11,53*0,3+16,35*0,3+1,35*2*0,3+1,55*2*0,3+0,75*4*0,3</t>
  </si>
  <si>
    <t>33</t>
  </si>
  <si>
    <t>585516020</t>
  </si>
  <si>
    <t>omítka weber.pas marmolit MAR 2 střednězrná, spotřeba 6,1 kg/m2</t>
  </si>
  <si>
    <t>kg</t>
  </si>
  <si>
    <t>-1388149208</t>
  </si>
  <si>
    <t>Spotřeba: 6,0 kg/m2</t>
  </si>
  <si>
    <t>59,337*6,1</t>
  </si>
  <si>
    <t>34</t>
  </si>
  <si>
    <t>622521021</t>
  </si>
  <si>
    <t>Tenkovrstvá silikátová zrnitá omítka tl. 2,0 mm včetně penetrace vnějších stěn</t>
  </si>
  <si>
    <t>8425849</t>
  </si>
  <si>
    <t>(497,973+15,945)*1,05</t>
  </si>
  <si>
    <t>35</t>
  </si>
  <si>
    <t>623131121</t>
  </si>
  <si>
    <t>Penetrace akrylát-silikon vnějších pilířů nebo sloupů nanášená ručně</t>
  </si>
  <si>
    <t>1317114854</t>
  </si>
  <si>
    <t>36</t>
  </si>
  <si>
    <t>623142001</t>
  </si>
  <si>
    <t>Potažení vnějších pilířů nebo sloupů sklovláknitým pletivem vtlačeným do tenkovrstvé hmoty</t>
  </si>
  <si>
    <t>-386201760</t>
  </si>
  <si>
    <t>37</t>
  </si>
  <si>
    <t>623521021</t>
  </si>
  <si>
    <t>Tenkovrstvá silikátová zrnitá omítka tl. 2,0 mm včetně penetrace vnějších pilířů nebo sloupů</t>
  </si>
  <si>
    <t>943293999</t>
  </si>
  <si>
    <t>Nezateplované konstrukce</t>
  </si>
  <si>
    <t>38</t>
  </si>
  <si>
    <t>629991011</t>
  </si>
  <si>
    <t>Zakrytí výplní otvorů a svislých ploch fólií přilepenou lepící páskou</t>
  </si>
  <si>
    <t>-1731586532</t>
  </si>
  <si>
    <t>Zakrytí vnějších a vnitřních ploch před znečištěním včetně pozdějšího odkrytí výplní otvorů a svislých ploch fólií přilepenou lepící páskou</t>
  </si>
  <si>
    <t>(95,834+16,515+2,8*3+2,8*2,4)*2</t>
  </si>
  <si>
    <t>39</t>
  </si>
  <si>
    <t>629991011VL3</t>
  </si>
  <si>
    <t>Demontáž a dodávka nových mřížek VZT na fasádě objektu vč. nových kotevních prvků a montáže</t>
  </si>
  <si>
    <t>kpl</t>
  </si>
  <si>
    <t>1466119511</t>
  </si>
  <si>
    <t>40</t>
  </si>
  <si>
    <t>629991011VL4</t>
  </si>
  <si>
    <t>Demontáž a zpětná montáž prvků na fasádě objektu - osvětlení, alarm apod. vč. nových kotevních prvků</t>
  </si>
  <si>
    <t>-2036798094</t>
  </si>
  <si>
    <t>41</t>
  </si>
  <si>
    <t>629995101</t>
  </si>
  <si>
    <t>Očištění vnějších ploch tlakovou vodou</t>
  </si>
  <si>
    <t>2138409891</t>
  </si>
  <si>
    <t>42</t>
  </si>
  <si>
    <t>632450121</t>
  </si>
  <si>
    <t>Vyrovnávací cementový potěr tl do 20 mm ze suchých směsí provedený v pásu</t>
  </si>
  <si>
    <t>-414227909</t>
  </si>
  <si>
    <t>vyrovnání podkladu pod parapety</t>
  </si>
  <si>
    <t>(10,96+60,90)*0,45</t>
  </si>
  <si>
    <t>43</t>
  </si>
  <si>
    <t>632682111</t>
  </si>
  <si>
    <t>Vyspravení betonových schodišťových stupňů a podest rychletuhnoucím polymerem tl 10 mm</t>
  </si>
  <si>
    <t>1731392019</t>
  </si>
  <si>
    <t>schodiště před hlavním vstupem</t>
  </si>
  <si>
    <t>44</t>
  </si>
  <si>
    <t>637121114</t>
  </si>
  <si>
    <t>Okapový chodník z kačírku tl 250 mm s udusáním</t>
  </si>
  <si>
    <t>-1583988069</t>
  </si>
  <si>
    <t>45</t>
  </si>
  <si>
    <t>644941111</t>
  </si>
  <si>
    <t>Osazování ventilačních mřížek velikosti do 150 x 150 mm</t>
  </si>
  <si>
    <t>kus</t>
  </si>
  <si>
    <t>1628966625</t>
  </si>
  <si>
    <t>vyústění větrací drenáže na jižní straně objektu</t>
  </si>
  <si>
    <t>46</t>
  </si>
  <si>
    <t>553414310</t>
  </si>
  <si>
    <t>mřížka větrací nerezová NVM 100 kruhová se síťovinou</t>
  </si>
  <si>
    <t>-1184329189</t>
  </si>
  <si>
    <t>47</t>
  </si>
  <si>
    <t>319201321</t>
  </si>
  <si>
    <t>Vyrovnání nerovného povrchu zdiva tl do 30 mm maltou</t>
  </si>
  <si>
    <t>1238357626</t>
  </si>
  <si>
    <t>sokl objektu po odsekání před montáží zateplení</t>
  </si>
  <si>
    <t>86,4*0,6</t>
  </si>
  <si>
    <t>48</t>
  </si>
  <si>
    <t>911111111VL</t>
  </si>
  <si>
    <t xml:space="preserve">Systémová skladba balkónu - skladba kvalitativně viz. detail 2 a 3 sloužící jako vzor ucelené skladby </t>
  </si>
  <si>
    <t>1823393591</t>
  </si>
  <si>
    <t>5,88*2+4,71+5,72</t>
  </si>
  <si>
    <t>49</t>
  </si>
  <si>
    <t>911111111VL2</t>
  </si>
  <si>
    <t>Provedení otvorů pro aplikaci foukanné izolace a jejich uvedení do původního stavu</t>
  </si>
  <si>
    <t>ks</t>
  </si>
  <si>
    <t>243323018</t>
  </si>
  <si>
    <t xml:space="preserve">prostup střechou pro aplikaci foukané izolace, v druhé části objektu bude provedena z místa střešního výlezu, nutno počítat s omezeným přístupem (výška mezi prvky konstrukce střechy) </t>
  </si>
  <si>
    <t>50</t>
  </si>
  <si>
    <t>911111111VL3</t>
  </si>
  <si>
    <t>Provedení odtrhových zkoušek před aplikací KZS</t>
  </si>
  <si>
    <t>-825459014</t>
  </si>
  <si>
    <t>51</t>
  </si>
  <si>
    <t>916231213</t>
  </si>
  <si>
    <t>Osazení chodníkového obrubníku betonového stojatého s boční opěrou do lože z betonu prostého</t>
  </si>
  <si>
    <t>-110112213</t>
  </si>
  <si>
    <t>71,067+0,91*3</t>
  </si>
  <si>
    <t>52</t>
  </si>
  <si>
    <t>592173050</t>
  </si>
  <si>
    <t>obrubník betonový zahradní přírodní šedá ABO 5-20 50x5x25 cm</t>
  </si>
  <si>
    <t>399451050</t>
  </si>
  <si>
    <t>(71,067+0,91*3)*2</t>
  </si>
  <si>
    <t>53</t>
  </si>
  <si>
    <t>916991121</t>
  </si>
  <si>
    <t>Lože pod obrubníky, krajníky nebo obruby z dlažebních kostek z betonu prostého</t>
  </si>
  <si>
    <t>1668954943</t>
  </si>
  <si>
    <t>(71,067+0,91*3)*0,3*0,3</t>
  </si>
  <si>
    <t>54</t>
  </si>
  <si>
    <t>941111111</t>
  </si>
  <si>
    <t>Montáž lešení řadového trubkového lehkého s podlahami zatížení do 200 kg/m2 š do 0,9 m v do 10 m</t>
  </si>
  <si>
    <t>1729733329</t>
  </si>
  <si>
    <t>87,4*9,5</t>
  </si>
  <si>
    <t>55</t>
  </si>
  <si>
    <t>941111211</t>
  </si>
  <si>
    <t>Příplatek k lešení řadovému trubkovému lehkému s podlahami š 0,9 m v 10 m za první a ZKD den použití</t>
  </si>
  <si>
    <t>1796519304</t>
  </si>
  <si>
    <t>56</t>
  </si>
  <si>
    <t>941111811</t>
  </si>
  <si>
    <t>Demontáž lešení řadového trubkového lehkého s podlahami zatížení do 200 kg/m2 š do 0,9 m v do 10 m</t>
  </si>
  <si>
    <t>-540601363</t>
  </si>
  <si>
    <t>57</t>
  </si>
  <si>
    <t>944511111</t>
  </si>
  <si>
    <t>Montáž ochranné sítě z textilie z umělých vláken</t>
  </si>
  <si>
    <t>19018717</t>
  </si>
  <si>
    <t>58</t>
  </si>
  <si>
    <t>944511211</t>
  </si>
  <si>
    <t>Příplatek k ochranné síti za první a ZKD den použití</t>
  </si>
  <si>
    <t>1453935665</t>
  </si>
  <si>
    <t>59</t>
  </si>
  <si>
    <t>944511811</t>
  </si>
  <si>
    <t>Demontáž ochranné sítě z textilie z umělých vláken</t>
  </si>
  <si>
    <t>1112311907</t>
  </si>
  <si>
    <t>60</t>
  </si>
  <si>
    <t>952901107VL</t>
  </si>
  <si>
    <t xml:space="preserve">Čištění budov omytí dvojitých nebo zdvojených oken nebo dveří </t>
  </si>
  <si>
    <t>1817876739</t>
  </si>
  <si>
    <t>61</t>
  </si>
  <si>
    <t>952902031</t>
  </si>
  <si>
    <t>Čištění budov omytí hladkých podlah</t>
  </si>
  <si>
    <t>-2058620467</t>
  </si>
  <si>
    <t>(81,5*1,5+15*1,5)*2</t>
  </si>
  <si>
    <t>62</t>
  </si>
  <si>
    <t>961055111</t>
  </si>
  <si>
    <t>Bourání základů ze ŽB</t>
  </si>
  <si>
    <t>1697478850</t>
  </si>
  <si>
    <t>vybourání základových desek vč. obkladu v místě bočních vstupů</t>
  </si>
  <si>
    <t>4,95*2*0,15</t>
  </si>
  <si>
    <t>63</t>
  </si>
  <si>
    <t>967031132</t>
  </si>
  <si>
    <t>Přisekání rovných ostění v cihelném zdivu na MV nebo MVC</t>
  </si>
  <si>
    <t>-1139825264</t>
  </si>
  <si>
    <t>64</t>
  </si>
  <si>
    <t>979054451</t>
  </si>
  <si>
    <t>Očištění vybouraných zámkových dlaždic s původním spárováním z kameniva těženého</t>
  </si>
  <si>
    <t>-1973105965</t>
  </si>
  <si>
    <t>65</t>
  </si>
  <si>
    <t>985111212</t>
  </si>
  <si>
    <t>Odsekání betonu stěn tl do 100 mm</t>
  </si>
  <si>
    <t>-1910524412</t>
  </si>
  <si>
    <t xml:space="preserve">sokl objektu před realizací zateplení
</t>
  </si>
  <si>
    <t>66</t>
  </si>
  <si>
    <t>985131111VL</t>
  </si>
  <si>
    <t>Úprava zeleně pro potřeby provedení prací</t>
  </si>
  <si>
    <t>-728116651</t>
  </si>
  <si>
    <t>67</t>
  </si>
  <si>
    <t>985131111VL2</t>
  </si>
  <si>
    <t>Stavební přípomoce, dozdívky, bourání prostupů a stavební práce a konstrukce nutné k řádnému dokončení díla</t>
  </si>
  <si>
    <t>soubor</t>
  </si>
  <si>
    <t>698729595</t>
  </si>
  <si>
    <t>68</t>
  </si>
  <si>
    <t>985441112</t>
  </si>
  <si>
    <t xml:space="preserve">Přídavná šroubovitá nerezová  výztuž 1 táhlo D 6 mm v drážce v cihelném zdivu hl do 70 mm</t>
  </si>
  <si>
    <t>1426208689</t>
  </si>
  <si>
    <t>69+136,2</t>
  </si>
  <si>
    <t>69</t>
  </si>
  <si>
    <t>997013153VL</t>
  </si>
  <si>
    <t xml:space="preserve">Odvoz suti a vybouraných hmot na skládku vč. naložení, složení, poplatků za skládkovné, doložení likvidace suti zákonným způsobem </t>
  </si>
  <si>
    <t>1761067653</t>
  </si>
  <si>
    <t>70</t>
  </si>
  <si>
    <t>998011002</t>
  </si>
  <si>
    <t>Přesun hmot pro budovy zděné v do 12 m</t>
  </si>
  <si>
    <t>-1392361158</t>
  </si>
  <si>
    <t>71</t>
  </si>
  <si>
    <t>711111052</t>
  </si>
  <si>
    <t>Provedení izolace proti zemní vlhkosti vodorovné za studena 2x nátěr tekutou lepenkou</t>
  </si>
  <si>
    <t>-665396682</t>
  </si>
  <si>
    <t>schodiště hlavního vstupu a plochy bočních vstupů na základové desce</t>
  </si>
  <si>
    <t>3,04*2+5,24+4,81*0,18+6,1*0,18+4,28*2-0,95*1,6*2</t>
  </si>
  <si>
    <t>72</t>
  </si>
  <si>
    <t>245510310</t>
  </si>
  <si>
    <t>nátěr hydroizolační - tekutá lepenka, Duroflex bal. 15 kg</t>
  </si>
  <si>
    <t>-1557501563</t>
  </si>
  <si>
    <t>Spotřeba: 1 vrstva 1,5 kg/m2</t>
  </si>
  <si>
    <t>73</t>
  </si>
  <si>
    <t>711142559</t>
  </si>
  <si>
    <t>Provedení izolace proti zemní vlhkosti pásy přitavením svislé NAIP</t>
  </si>
  <si>
    <t>863397488</t>
  </si>
  <si>
    <t>izolace soklu</t>
  </si>
  <si>
    <t>86,4*0,9</t>
  </si>
  <si>
    <t>74</t>
  </si>
  <si>
    <t>628321340</t>
  </si>
  <si>
    <t>pás těžký asfaltovaný BITAGIT 40 MINERÁL (V60S40)</t>
  </si>
  <si>
    <t>1357752127</t>
  </si>
  <si>
    <t>75</t>
  </si>
  <si>
    <t>711161306</t>
  </si>
  <si>
    <t>Izolace proti zemní vlhkosti stěn foliemi nopovými pro běžné podmínky tl. 0,5 mm šířky 1,0 m</t>
  </si>
  <si>
    <t>-1313383528</t>
  </si>
  <si>
    <t>sokl objektu</t>
  </si>
  <si>
    <t>76</t>
  </si>
  <si>
    <t>711161382</t>
  </si>
  <si>
    <t>Izolace proti zemní vlhkosti foliemi nopovými ukončené horní provětrávací lištou</t>
  </si>
  <si>
    <t>1038880369</t>
  </si>
  <si>
    <t>77</t>
  </si>
  <si>
    <t>998711102</t>
  </si>
  <si>
    <t>Přesun hmot tonážní pro izolace proti vodě, vlhkosti a plynům v objektech výšky do 12 m</t>
  </si>
  <si>
    <t>1372037859</t>
  </si>
  <si>
    <t>78</t>
  </si>
  <si>
    <t>713112211VL</t>
  </si>
  <si>
    <t>Montáž foukané tepelné izolace z minerálních vláken tl do 100 mm vodorovné</t>
  </si>
  <si>
    <t>-454578585</t>
  </si>
  <si>
    <t>izolace střechy, přístup možný pouze střešním výlezem a jedním novým dočasným otvorem ve střešní konstrukci, uvažovat velmi stísněné podmínky pro aplikaci !!!</t>
  </si>
  <si>
    <t>10,5*23,85-5,3*3*2,8</t>
  </si>
  <si>
    <t>79</t>
  </si>
  <si>
    <t>631511000</t>
  </si>
  <si>
    <t>vata minerální foukaná IZOSpol</t>
  </si>
  <si>
    <t>1079118506</t>
  </si>
  <si>
    <t>80</t>
  </si>
  <si>
    <t>713130841</t>
  </si>
  <si>
    <t>Odstranění tepelné izolace stěn lepené z vláknitých materiálů tl do 100 mm</t>
  </si>
  <si>
    <t>1598218655</t>
  </si>
  <si>
    <t>Izolace nadpraží a věnců, uvažován celý rozsah, realizase dle průzkumu fasády po postavení lešení</t>
  </si>
  <si>
    <t>61,78*0,25+86,4*0,5</t>
  </si>
  <si>
    <t>81</t>
  </si>
  <si>
    <t>713131141</t>
  </si>
  <si>
    <t>Montáž izolace tepelné stěn a základů lepením celoplošně rohoží, pásů, dílců, desek</t>
  </si>
  <si>
    <t>-967944695</t>
  </si>
  <si>
    <t>82</t>
  </si>
  <si>
    <t>283759330</t>
  </si>
  <si>
    <t>deska fasádní polystyrénová EPS 70 F 1000 x 500 x 50 mm</t>
  </si>
  <si>
    <t>-108057225</t>
  </si>
  <si>
    <t>lambda=0,039 [W / m K]</t>
  </si>
  <si>
    <t>83</t>
  </si>
  <si>
    <t>1546360995</t>
  </si>
  <si>
    <t>Merinit - balkonové dveře ve 2.NP</t>
  </si>
  <si>
    <t>(1,7*2+3,02*2)*0,25</t>
  </si>
  <si>
    <t>84</t>
  </si>
  <si>
    <t>283764710VL</t>
  </si>
  <si>
    <t>Merinit ME 25</t>
  </si>
  <si>
    <t>-1100937499</t>
  </si>
  <si>
    <t>1,7*2+3,02*2</t>
  </si>
  <si>
    <t>85</t>
  </si>
  <si>
    <t>998713102</t>
  </si>
  <si>
    <t>Přesun hmot tonážní pro izolace tepelné v objektech v do 12 m</t>
  </si>
  <si>
    <t>782240885</t>
  </si>
  <si>
    <t>86</t>
  </si>
  <si>
    <t>764002851</t>
  </si>
  <si>
    <t>Demontáž oplechování parapetů do suti</t>
  </si>
  <si>
    <t>-1691547418</t>
  </si>
  <si>
    <t>1,41*4+1,0*4+1,4*2+1,4*8+3,3+1,41*4+1,00*4+1,4*2+1,4*8+2,8*4</t>
  </si>
  <si>
    <t>87</t>
  </si>
  <si>
    <t>764246301</t>
  </si>
  <si>
    <t xml:space="preserve">Oplechování parapetů rovných mechanicky kotvené z TiZn lesklého plechu  rš 150 mm</t>
  </si>
  <si>
    <t>-1487902435</t>
  </si>
  <si>
    <t>0,76*2+3,02+1,7*2+3,02</t>
  </si>
  <si>
    <t>88</t>
  </si>
  <si>
    <t>764246303</t>
  </si>
  <si>
    <t xml:space="preserve">Oplechování parapetů rovných mechanicky kotvené z TiZn lesklého plechu  rš 250 mm</t>
  </si>
  <si>
    <t>1969146945</t>
  </si>
  <si>
    <t>1,41*4+1,0*4+1,26*2+1,4*8+3,3+1,41*4+1,00*4+1,26*2+1,4*8+2,72*4</t>
  </si>
  <si>
    <t>89</t>
  </si>
  <si>
    <t>998764102</t>
  </si>
  <si>
    <t>Přesun hmot tonážní pro konstrukce klempířské v objektech v do 12 m</t>
  </si>
  <si>
    <t>1829731065</t>
  </si>
  <si>
    <t>90</t>
  </si>
  <si>
    <t>766622132VL</t>
  </si>
  <si>
    <t>Dodávka a montáž plastových oken a balkonových dveří - viz. tabulka oken</t>
  </si>
  <si>
    <t>-1726661085</t>
  </si>
  <si>
    <t>1,41*0,6*4+0,77*0,6*2+1,26*0,6*2+1,4*0,6*8+3,3*0,6+1,7*0,8*2+1,41*1,6*4</t>
  </si>
  <si>
    <t>3,02*2,3+0,77*1,6*3+1,26*1,6*2+1,4*1,6*8+2,8*1,6*4+1,7*2,05*2+3,02*2,3</t>
  </si>
  <si>
    <t>0,76*2,3*2</t>
  </si>
  <si>
    <t>91</t>
  </si>
  <si>
    <t>766622132VL2</t>
  </si>
  <si>
    <t>Dodávka a montáž oken s požární odolností EI 30 - viz. tabulka oken</t>
  </si>
  <si>
    <t>-1709715787</t>
  </si>
  <si>
    <t>0,77*0,6*2+0,77*1,6</t>
  </si>
  <si>
    <t>92</t>
  </si>
  <si>
    <t>766622832VL</t>
  </si>
  <si>
    <t>Demontáž plastových oken</t>
  </si>
  <si>
    <t>-2055182146</t>
  </si>
  <si>
    <t>1,41*0,6*4+0,91*0,6*2+1,4*0,6*4+1,4*0,6*6+3,3*2,3-1,7*1,7+0,91*0,6*2</t>
  </si>
  <si>
    <t>1,41*1,6*4+3,3*2,45+0,91*1,6*2+1,4*1,6*4+2,8*1,6*4+1,7*2,2*2+1,4*1,6*6+3,3*2,45+0,9*2,45*2</t>
  </si>
  <si>
    <t>93</t>
  </si>
  <si>
    <t>766694121Vl</t>
  </si>
  <si>
    <t xml:space="preserve">Montáž parapetních desek dřevěných nebo plastových šířky přes 30 cm </t>
  </si>
  <si>
    <t>-1441878373</t>
  </si>
  <si>
    <t>10,96+60,90</t>
  </si>
  <si>
    <t>94</t>
  </si>
  <si>
    <t>607941060</t>
  </si>
  <si>
    <t>deska parapetní dřevotřísková vnitřní POSTFORMING 0,45 x 1 m</t>
  </si>
  <si>
    <t>2116029164</t>
  </si>
  <si>
    <t>95</t>
  </si>
  <si>
    <t>998766102</t>
  </si>
  <si>
    <t>Přesun hmot tonážní pro konstrukce truhlářské v objektech v do 12 m</t>
  </si>
  <si>
    <t>-133883971</t>
  </si>
  <si>
    <t>96</t>
  </si>
  <si>
    <t>767161126VL</t>
  </si>
  <si>
    <t>Dodávka + montáž zábradlí z trubek nerezových - viz. tabulka zámečnických výrobků</t>
  </si>
  <si>
    <t>-1708461296</t>
  </si>
  <si>
    <t>2*2+2,1+2*2+2,1+3,5+3,5</t>
  </si>
  <si>
    <t>97</t>
  </si>
  <si>
    <t>767161814</t>
  </si>
  <si>
    <t>Demontáž zábradlí rovného nerozebíratelného hmotnosti 1m zábradlí přes 20 kg</t>
  </si>
  <si>
    <t>-568110592</t>
  </si>
  <si>
    <t>98</t>
  </si>
  <si>
    <t>767531111VL</t>
  </si>
  <si>
    <t>Demontáž původních a dodávka nových vstupních kovových rohoží čistících zón vč. montáže</t>
  </si>
  <si>
    <t>430303973</t>
  </si>
  <si>
    <t>1,6*1*3</t>
  </si>
  <si>
    <t>99</t>
  </si>
  <si>
    <t>998767102</t>
  </si>
  <si>
    <t>Přesun hmot tonážní pro zámečnické konstrukce v objektech v do 12 m</t>
  </si>
  <si>
    <t>509704566</t>
  </si>
  <si>
    <t>771271111VL</t>
  </si>
  <si>
    <t>Oprava podlahy z dlaždic a doplnění obkladu "schodu" v místě původních vchodových a balkonových dveří vč. dodávky materiálu</t>
  </si>
  <si>
    <t>785317294</t>
  </si>
  <si>
    <t>3,3*1,0*4+1,7*1,0*4</t>
  </si>
  <si>
    <t>101</t>
  </si>
  <si>
    <t>771571810</t>
  </si>
  <si>
    <t>Demontáž podlah z dlaždic keramických kladených do malty</t>
  </si>
  <si>
    <t>1394513634</t>
  </si>
  <si>
    <t>3,72*2+5,24+4,81*0,18+6,1*0,18</t>
  </si>
  <si>
    <t>102</t>
  </si>
  <si>
    <t>771574131</t>
  </si>
  <si>
    <t>Montáž podlah keramických režných protiskluzných lepených flexibilním lepidlem do 50 ks/m2</t>
  </si>
  <si>
    <t>1385850160</t>
  </si>
  <si>
    <t>103</t>
  </si>
  <si>
    <t>597614080</t>
  </si>
  <si>
    <t>dlaždice keramické slinuté neglazované mrazuvzdorné TAURUS Color Light Grey S 29,8 x 29,8 x 0,9 cm</t>
  </si>
  <si>
    <t>808414865</t>
  </si>
  <si>
    <t>104</t>
  </si>
  <si>
    <t>771990112</t>
  </si>
  <si>
    <t>Vyrovnání podkladu samonivelační stěrkou tl 4 mm pevnosti 30 Mpa</t>
  </si>
  <si>
    <t>142102583</t>
  </si>
  <si>
    <t>schody budou přespádovány - spád od objektu !!!</t>
  </si>
  <si>
    <t>3,04*2+5,24+4,28*2</t>
  </si>
  <si>
    <t>105</t>
  </si>
  <si>
    <t>998771201</t>
  </si>
  <si>
    <t>Přesun hmot procentní pro podlahy z dlaždic v objektech v do 6 m</t>
  </si>
  <si>
    <t>%</t>
  </si>
  <si>
    <t>-716187478</t>
  </si>
  <si>
    <t>106</t>
  </si>
  <si>
    <t>781413911</t>
  </si>
  <si>
    <t>Oprava obkladu z obkladaček pórovinových do 22 ks/m2 lepených</t>
  </si>
  <si>
    <t>-112601883</t>
  </si>
  <si>
    <t>vč. náhrady poškozených obkladaček</t>
  </si>
  <si>
    <t>(2,3*2*0,5+0,6*4*0,5+1,4*2*0,45)*12</t>
  </si>
  <si>
    <t>107</t>
  </si>
  <si>
    <t>998781201</t>
  </si>
  <si>
    <t>Přesun hmot procentní pro obklady keramické v objektech v do 6 m</t>
  </si>
  <si>
    <t>-1502817234</t>
  </si>
  <si>
    <t>108</t>
  </si>
  <si>
    <t>783000103</t>
  </si>
  <si>
    <t>Ochrana podlah nebo vodorovných ploch při provádění nátěrů položením fólie</t>
  </si>
  <si>
    <t>-900723559</t>
  </si>
  <si>
    <t>109</t>
  </si>
  <si>
    <t>581248420</t>
  </si>
  <si>
    <t xml:space="preserve">fólie pro malířské potřeby zakrývací, PG 4020-20, 7µ,  4 x 5 m</t>
  </si>
  <si>
    <t>1431568577</t>
  </si>
  <si>
    <t>110</t>
  </si>
  <si>
    <t>783823163</t>
  </si>
  <si>
    <t>Penetrační silikátový nátěr omítek stupně členitosti 3</t>
  </si>
  <si>
    <t>-840218249</t>
  </si>
  <si>
    <t>80,4*1,3+15,65*2*1,3+25</t>
  </si>
  <si>
    <t>111</t>
  </si>
  <si>
    <t>783827143</t>
  </si>
  <si>
    <t>Krycí jednonásobný silikátový nátěr omítek stupně členitosti 3</t>
  </si>
  <si>
    <t>-885039580</t>
  </si>
  <si>
    <t>112</t>
  </si>
  <si>
    <t>784111001</t>
  </si>
  <si>
    <t>Oprášení (ometení ) podkladu v místnostech výšky do 3,80 m</t>
  </si>
  <si>
    <t>579706851</t>
  </si>
  <si>
    <t xml:space="preserve">vnitřní strana obvodových stěn
</t>
  </si>
  <si>
    <t>81,5*5,4*2,5</t>
  </si>
  <si>
    <t>113</t>
  </si>
  <si>
    <t>784181111</t>
  </si>
  <si>
    <t>Základní silikátová jednonásobná penetrace podkladu v místnostech výšky do 3,80m</t>
  </si>
  <si>
    <t>-565869308</t>
  </si>
  <si>
    <t>vnitřní strana obvodových stěn</t>
  </si>
  <si>
    <t>114</t>
  </si>
  <si>
    <t>784221101</t>
  </si>
  <si>
    <t xml:space="preserve">Dvojnásobné bílé malby  ze směsí za sucha dobře otěruvzdorných v místnostech do 3,80 m</t>
  </si>
  <si>
    <t>-1554551376</t>
  </si>
  <si>
    <t>115</t>
  </si>
  <si>
    <t>786624111VL</t>
  </si>
  <si>
    <t>Montáž lamelové žaluzie do oken zdvojených otevíravých, sklápěcích a vyklápěcích</t>
  </si>
  <si>
    <t>931392784</t>
  </si>
  <si>
    <t>116</t>
  </si>
  <si>
    <t>429729140VL</t>
  </si>
  <si>
    <t>žaluzie jednoduchá vnitřní</t>
  </si>
  <si>
    <t>1997452411</t>
  </si>
  <si>
    <t>VP - Vícepráce</t>
  </si>
  <si>
    <t>PN</t>
  </si>
  <si>
    <t>736_2 - Objekt garáží</t>
  </si>
  <si>
    <t xml:space="preserve">    762 - Konstrukce tesařské</t>
  </si>
  <si>
    <t>282606011</t>
  </si>
  <si>
    <t>Trysková injektáž sloupy D do 1000 mm standardní podmínky</t>
  </si>
  <si>
    <t>-90543948</t>
  </si>
  <si>
    <t>Pro provedení nutno uvažovat vybourání zpevněných ploch v daném místě a jejich uvedení do původního stavu !!!</t>
  </si>
  <si>
    <t>11*4+6*3</t>
  </si>
  <si>
    <t>585211130</t>
  </si>
  <si>
    <t>cement portlandský CEM I 52.5 R VL</t>
  </si>
  <si>
    <t>805618418</t>
  </si>
  <si>
    <t>portlandský cement</t>
  </si>
  <si>
    <t>0,4*62</t>
  </si>
  <si>
    <t>311238216</t>
  </si>
  <si>
    <t>Zdivo nosné vnější POROTHERM tl 400 mm pevnosti P 15 na MC</t>
  </si>
  <si>
    <t>-1317757568</t>
  </si>
  <si>
    <t>4,6*2,3+0,4*2*2,3</t>
  </si>
  <si>
    <t>611325422</t>
  </si>
  <si>
    <t>Oprava vnitřní vápenocementové štukové omítky stropů v rozsahu plochy do 30%</t>
  </si>
  <si>
    <t>25852480</t>
  </si>
  <si>
    <t>-853621342</t>
  </si>
  <si>
    <t>0,4*2,3*2+5*0,4</t>
  </si>
  <si>
    <t>838794585</t>
  </si>
  <si>
    <t>117,3*1,5</t>
  </si>
  <si>
    <t>612821012</t>
  </si>
  <si>
    <t>Vnitřní sanační štuková omítka pro vlhké a zasolené zdivo prováděná ručně</t>
  </si>
  <si>
    <t>1689984223</t>
  </si>
  <si>
    <t>117,3*1</t>
  </si>
  <si>
    <t>622325202</t>
  </si>
  <si>
    <t>Oprava vnější vápenocementové štukové omítky složitosti 1 stěn v rozsahu do 30%</t>
  </si>
  <si>
    <t>-780053619</t>
  </si>
  <si>
    <t>67*1,73+5,42*2</t>
  </si>
  <si>
    <t>622821002</t>
  </si>
  <si>
    <t>Vnější sanační štuková omítka pro vlhké zdivo prováděná ručně</t>
  </si>
  <si>
    <t>-1339395018</t>
  </si>
  <si>
    <t>67*1</t>
  </si>
  <si>
    <t>1327131045</t>
  </si>
  <si>
    <t>2*0,5*5*2+2,4*2,3*8+1,6*2,3*2+5*2,3*2</t>
  </si>
  <si>
    <t>Demontáž a zpětná montáž mřížek VZT na fasádě objektu vč. nových kotevních prvků</t>
  </si>
  <si>
    <t>1445075924</t>
  </si>
  <si>
    <t>1439755986</t>
  </si>
  <si>
    <t>-997262415</t>
  </si>
  <si>
    <t>126,75+67</t>
  </si>
  <si>
    <t>443294479</t>
  </si>
  <si>
    <t xml:space="preserve">sokl objektu 
</t>
  </si>
  <si>
    <t>67*0,2</t>
  </si>
  <si>
    <t>427015872</t>
  </si>
  <si>
    <t>-597532514</t>
  </si>
  <si>
    <t>63,8*3,41+6,4*1,62*2</t>
  </si>
  <si>
    <t>1282738508</t>
  </si>
  <si>
    <t>1146031247</t>
  </si>
  <si>
    <t>421309138</t>
  </si>
  <si>
    <t>1948752083</t>
  </si>
  <si>
    <t>1634301475</t>
  </si>
  <si>
    <t>905260207</t>
  </si>
  <si>
    <t>-2043399502</t>
  </si>
  <si>
    <t>978013191</t>
  </si>
  <si>
    <t>Otlučení vnitřní vápenné nebo vápenocementové omítky stěn v rozsahu do 100 %</t>
  </si>
  <si>
    <t>-1724151527</t>
  </si>
  <si>
    <t>978015391</t>
  </si>
  <si>
    <t>Otlučení vnější vápenné nebo vápenocementové vnější omítky stupně členitosti 1 a 2 rozsahu do 100%</t>
  </si>
  <si>
    <t>-1815799003</t>
  </si>
  <si>
    <t>-1134930727</t>
  </si>
  <si>
    <t>985131111VL3</t>
  </si>
  <si>
    <t>Napojení elektro pro pohon vrat - ze stávajícího rozvaděče ve vedlejší místnosti, osazení samostatného jištění do volné pozice v rozvaděči</t>
  </si>
  <si>
    <t>-1533193122</t>
  </si>
  <si>
    <t>1054743723</t>
  </si>
  <si>
    <t>997013501VL</t>
  </si>
  <si>
    <t>249358127</t>
  </si>
  <si>
    <t>998011001</t>
  </si>
  <si>
    <t>Přesun hmot pro budovy zděné v do 6 m</t>
  </si>
  <si>
    <t>-649978542</t>
  </si>
  <si>
    <t>762430013</t>
  </si>
  <si>
    <t>Obložení stěn z desek CETRIS tl 14 mm na sraz šroubovaných</t>
  </si>
  <si>
    <t>-1095727219</t>
  </si>
  <si>
    <t>2 vrstvy</t>
  </si>
  <si>
    <t>2,89*4</t>
  </si>
  <si>
    <t>762430812</t>
  </si>
  <si>
    <t>Demontáž obložení stěn z desek cementotřískových tl do 16 mm na sraz šroubovaných</t>
  </si>
  <si>
    <t>-578074703</t>
  </si>
  <si>
    <t xml:space="preserve">2 vrstvy
</t>
  </si>
  <si>
    <t>998762101</t>
  </si>
  <si>
    <t>Přesun hmot tonážní pro kce tesařské v objektech v do 6 m</t>
  </si>
  <si>
    <t>1142649527</t>
  </si>
  <si>
    <t>764004861</t>
  </si>
  <si>
    <t>Demontáž svodu do suti</t>
  </si>
  <si>
    <t>-2080731429</t>
  </si>
  <si>
    <t>3*4</t>
  </si>
  <si>
    <t>764538402</t>
  </si>
  <si>
    <t xml:space="preserve">Hranatý svod včetně objímek, kolen, odskoků  z Cu plechu o straně 100 mm</t>
  </si>
  <si>
    <t>9888644</t>
  </si>
  <si>
    <t>998764101</t>
  </si>
  <si>
    <t>Přesun hmot tonážní pro konstrukce klempířské v objektech v do 6 m</t>
  </si>
  <si>
    <t>-90524930</t>
  </si>
  <si>
    <t>767651113</t>
  </si>
  <si>
    <t>Montáž vrat garážových sekčních zajížděcích pod strop plochy do 13 m2</t>
  </si>
  <si>
    <t>-827534070</t>
  </si>
  <si>
    <t>553458710VL</t>
  </si>
  <si>
    <t>vrata garážová sekční zateplená rozměr 5000 x 2300</t>
  </si>
  <si>
    <t>-24837050</t>
  </si>
  <si>
    <t>998767101</t>
  </si>
  <si>
    <t>Přesun hmot tonážní pro zámečnické konstrukce v objektech v do 6 m</t>
  </si>
  <si>
    <t>-698209249</t>
  </si>
  <si>
    <t>Oprava podlahy z dlaždic v místě vrat, dozdívek a zazdění vč. dodávky materiálu</t>
  </si>
  <si>
    <t>1027781910</t>
  </si>
  <si>
    <t>5,8*0,5+4,6*0,5</t>
  </si>
  <si>
    <t>-1045556370</t>
  </si>
  <si>
    <t>1172918094</t>
  </si>
  <si>
    <t>-327522948</t>
  </si>
  <si>
    <t>783823133</t>
  </si>
  <si>
    <t>Penetrační silikátový nátěr hladkých, tenkovrstvých zrnitých nebo štukových omítek</t>
  </si>
  <si>
    <t>-1696423523</t>
  </si>
  <si>
    <t>783826313</t>
  </si>
  <si>
    <t>Mikroarmovací silikátový nátěr omítek</t>
  </si>
  <si>
    <t>-2065567250</t>
  </si>
  <si>
    <t>-337680045</t>
  </si>
  <si>
    <t>117,3+3,84+175,95+126,51</t>
  </si>
  <si>
    <t>-56571251</t>
  </si>
  <si>
    <t>784321031</t>
  </si>
  <si>
    <t>Dvojnásobné silikátové bílé malby v místnosti výšky do 3,80 m</t>
  </si>
  <si>
    <t>303759991</t>
  </si>
  <si>
    <t>736_3 -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</si>
  <si>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</si>
  <si>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</si>
  <si>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</si>
  <si>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</si>
  <si>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</si>
  <si>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012002000</t>
  </si>
  <si>
    <t>Geodetické práce - vytyčení inženýrských sítí</t>
  </si>
  <si>
    <t>1024</t>
  </si>
  <si>
    <t>273370568</t>
  </si>
  <si>
    <t>013203000</t>
  </si>
  <si>
    <t>Dokumentace stavby bez rozlišení - fotodokumantace stavby</t>
  </si>
  <si>
    <t>1443723198</t>
  </si>
  <si>
    <t>013254000</t>
  </si>
  <si>
    <t>Dokumentace skutečného provedení stavby</t>
  </si>
  <si>
    <t>-2012015233</t>
  </si>
  <si>
    <t>030001000</t>
  </si>
  <si>
    <t>-1491839497</t>
  </si>
  <si>
    <t>034002000</t>
  </si>
  <si>
    <t>Zabezpečení staveniště</t>
  </si>
  <si>
    <t>-1096641739</t>
  </si>
  <si>
    <t>034403000</t>
  </si>
  <si>
    <t>Dopravní značení na staveništi</t>
  </si>
  <si>
    <t>-758544354</t>
  </si>
  <si>
    <t>042503000</t>
  </si>
  <si>
    <t>Plán BOZP na staveništi</t>
  </si>
  <si>
    <t>1123977221</t>
  </si>
  <si>
    <t>044002000</t>
  </si>
  <si>
    <t>Revize</t>
  </si>
  <si>
    <t>28353922</t>
  </si>
  <si>
    <t>072002000VL</t>
  </si>
  <si>
    <t>oprava dopravou poškozené komunikace</t>
  </si>
  <si>
    <t>2039202932</t>
  </si>
  <si>
    <t>072002000VL2</t>
  </si>
  <si>
    <t>opatření k zamezení vyvážení nečistot ze staveniště</t>
  </si>
  <si>
    <t>2065331291</t>
  </si>
  <si>
    <t>072002000VL3</t>
  </si>
  <si>
    <t>uvedení ploch dotčených stavbou do původního stavu</t>
  </si>
  <si>
    <t>1895685364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</si>
</sst>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21</v>
      </c>
    </row>
    <row r="7" ht="14.4" customHeight="1">
      <c r="B7" s="26"/>
      <c r="C7" s="31"/>
      <c r="D7" s="38" t="s">
        <v>22</v>
      </c>
      <c r="E7" s="31"/>
      <c r="F7" s="31"/>
      <c r="G7" s="31"/>
      <c r="H7" s="31"/>
      <c r="I7" s="31"/>
      <c r="J7" s="31"/>
      <c r="K7" s="33" t="s">
        <v>23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24</v>
      </c>
      <c r="AL7" s="31"/>
      <c r="AM7" s="31"/>
      <c r="AN7" s="33" t="s">
        <v>23</v>
      </c>
      <c r="AO7" s="31"/>
      <c r="AP7" s="31"/>
      <c r="AQ7" s="29"/>
      <c r="BE7" s="37"/>
      <c r="BS7" s="22" t="s">
        <v>25</v>
      </c>
    </row>
    <row r="8" ht="14.4" customHeight="1">
      <c r="B8" s="26"/>
      <c r="C8" s="31"/>
      <c r="D8" s="38" t="s">
        <v>26</v>
      </c>
      <c r="E8" s="31"/>
      <c r="F8" s="31"/>
      <c r="G8" s="31"/>
      <c r="H8" s="31"/>
      <c r="I8" s="31"/>
      <c r="J8" s="31"/>
      <c r="K8" s="33" t="s">
        <v>27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28</v>
      </c>
      <c r="AL8" s="31"/>
      <c r="AM8" s="31"/>
      <c r="AN8" s="39" t="s">
        <v>29</v>
      </c>
      <c r="AO8" s="31"/>
      <c r="AP8" s="31"/>
      <c r="AQ8" s="29"/>
      <c r="BE8" s="37"/>
      <c r="BS8" s="22" t="s">
        <v>30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31</v>
      </c>
    </row>
    <row r="10" ht="14.4" customHeight="1">
      <c r="B10" s="26"/>
      <c r="C10" s="31"/>
      <c r="D10" s="38" t="s">
        <v>32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33</v>
      </c>
      <c r="AL10" s="31"/>
      <c r="AM10" s="31"/>
      <c r="AN10" s="33" t="s">
        <v>23</v>
      </c>
      <c r="AO10" s="31"/>
      <c r="AP10" s="31"/>
      <c r="AQ10" s="29"/>
      <c r="BE10" s="37"/>
      <c r="BS10" s="22" t="s">
        <v>21</v>
      </c>
    </row>
    <row r="11" ht="18.48" customHeight="1">
      <c r="B11" s="26"/>
      <c r="C11" s="31"/>
      <c r="D11" s="31"/>
      <c r="E11" s="33" t="s">
        <v>34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35</v>
      </c>
      <c r="AL11" s="31"/>
      <c r="AM11" s="31"/>
      <c r="AN11" s="33" t="s">
        <v>23</v>
      </c>
      <c r="AO11" s="31"/>
      <c r="AP11" s="31"/>
      <c r="AQ11" s="29"/>
      <c r="BE11" s="37"/>
      <c r="BS11" s="22" t="s">
        <v>21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21</v>
      </c>
    </row>
    <row r="13" ht="14.4" customHeight="1">
      <c r="B13" s="26"/>
      <c r="C13" s="31"/>
      <c r="D13" s="38" t="s">
        <v>36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33</v>
      </c>
      <c r="AL13" s="31"/>
      <c r="AM13" s="31"/>
      <c r="AN13" s="40" t="s">
        <v>37</v>
      </c>
      <c r="AO13" s="31"/>
      <c r="AP13" s="31"/>
      <c r="AQ13" s="29"/>
      <c r="BE13" s="37"/>
      <c r="BS13" s="22" t="s">
        <v>21</v>
      </c>
    </row>
    <row r="14">
      <c r="B14" s="26"/>
      <c r="C14" s="31"/>
      <c r="D14" s="31"/>
      <c r="E14" s="40" t="s">
        <v>37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35</v>
      </c>
      <c r="AL14" s="31"/>
      <c r="AM14" s="31"/>
      <c r="AN14" s="40" t="s">
        <v>37</v>
      </c>
      <c r="AO14" s="31"/>
      <c r="AP14" s="31"/>
      <c r="AQ14" s="29"/>
      <c r="BE14" s="37"/>
      <c r="BS14" s="22" t="s">
        <v>21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38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33</v>
      </c>
      <c r="AL16" s="31"/>
      <c r="AM16" s="31"/>
      <c r="AN16" s="33" t="s">
        <v>23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34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35</v>
      </c>
      <c r="AL17" s="31"/>
      <c r="AM17" s="31"/>
      <c r="AN17" s="33" t="s">
        <v>23</v>
      </c>
      <c r="AO17" s="31"/>
      <c r="AP17" s="31"/>
      <c r="AQ17" s="29"/>
      <c r="BE17" s="37"/>
      <c r="BS17" s="22" t="s">
        <v>39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40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33</v>
      </c>
      <c r="AL19" s="31"/>
      <c r="AM19" s="31"/>
      <c r="AN19" s="33" t="s">
        <v>23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41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35</v>
      </c>
      <c r="AL20" s="31"/>
      <c r="AM20" s="31"/>
      <c r="AN20" s="33" t="s">
        <v>23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42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23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43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44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ROUND(AG92,2)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45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46</v>
      </c>
      <c r="E31" s="53"/>
      <c r="F31" s="54" t="s">
        <v>47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48</v>
      </c>
      <c r="U31" s="53"/>
      <c r="V31" s="53"/>
      <c r="W31" s="57">
        <f>ROUND(AZ87+SUM(CD93:CD97),2)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ROUND(AV87+SUM(BY93:BY97),2)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49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48</v>
      </c>
      <c r="U32" s="53"/>
      <c r="V32" s="53"/>
      <c r="W32" s="57">
        <f>ROUND(BA87+SUM(CE93:CE97),2)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ROUND(AW87+SUM(BZ93:BZ97),2)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50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48</v>
      </c>
      <c r="U33" s="53"/>
      <c r="V33" s="53"/>
      <c r="W33" s="57">
        <f>ROUND(BB87+SUM(CF93:CF97),2)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51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48</v>
      </c>
      <c r="U34" s="53"/>
      <c r="V34" s="53"/>
      <c r="W34" s="57">
        <f>ROUND(BC87+SUM(CG93:CG97),2)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52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48</v>
      </c>
      <c r="U35" s="53"/>
      <c r="V35" s="53"/>
      <c r="W35" s="57">
        <f>ROUND(BD87+SUM(CH93:CH97),2)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53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54</v>
      </c>
      <c r="U37" s="61"/>
      <c r="V37" s="61"/>
      <c r="W37" s="61"/>
      <c r="X37" s="63" t="s">
        <v>55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56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57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58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59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58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59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60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61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58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59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58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59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62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736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PS Havlíčkův Brod – stavební úpravy objektů, budova PS a garáže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26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>p.č.st. 6465, 6514, k.ú. Havlíčkův Brod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28</v>
      </c>
      <c r="AJ80" s="47"/>
      <c r="AK80" s="47"/>
      <c r="AL80" s="47"/>
      <c r="AM80" s="90" t="str">
        <f> IF(AN8= "","",AN8)</f>
        <v>24. 4. 2017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32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 xml:space="preserve"> 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38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63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36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40</v>
      </c>
      <c r="AJ83" s="47"/>
      <c r="AK83" s="47"/>
      <c r="AL83" s="47"/>
      <c r="AM83" s="82" t="str">
        <f>IF(E20="","",E20)</f>
        <v>Němec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64</v>
      </c>
      <c r="D85" s="102"/>
      <c r="E85" s="102"/>
      <c r="F85" s="102"/>
      <c r="G85" s="102"/>
      <c r="H85" s="103"/>
      <c r="I85" s="104" t="s">
        <v>65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66</v>
      </c>
      <c r="AH85" s="102"/>
      <c r="AI85" s="102"/>
      <c r="AJ85" s="102"/>
      <c r="AK85" s="102"/>
      <c r="AL85" s="102"/>
      <c r="AM85" s="102"/>
      <c r="AN85" s="104" t="s">
        <v>67</v>
      </c>
      <c r="AO85" s="102"/>
      <c r="AP85" s="105"/>
      <c r="AQ85" s="48"/>
      <c r="AS85" s="106" t="s">
        <v>68</v>
      </c>
      <c r="AT85" s="107" t="s">
        <v>69</v>
      </c>
      <c r="AU85" s="107" t="s">
        <v>70</v>
      </c>
      <c r="AV85" s="107" t="s">
        <v>71</v>
      </c>
      <c r="AW85" s="107" t="s">
        <v>72</v>
      </c>
      <c r="AX85" s="107" t="s">
        <v>73</v>
      </c>
      <c r="AY85" s="107" t="s">
        <v>74</v>
      </c>
      <c r="AZ85" s="107" t="s">
        <v>75</v>
      </c>
      <c r="BA85" s="107" t="s">
        <v>76</v>
      </c>
      <c r="BB85" s="107" t="s">
        <v>77</v>
      </c>
      <c r="BC85" s="107" t="s">
        <v>78</v>
      </c>
      <c r="BD85" s="108" t="s">
        <v>79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80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ROUND(SUM(AG88:AG90),2)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ROUND(SUM(AS88:AS90),2)</f>
        <v>0</v>
      </c>
      <c r="AT87" s="115">
        <f>ROUND(SUM(AV87:AW87),2)</f>
        <v>0</v>
      </c>
      <c r="AU87" s="116">
        <f>ROUND(SUM(AU88:AU90),5)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ROUND(SUM(AZ88:AZ90),2)</f>
        <v>0</v>
      </c>
      <c r="BA87" s="115">
        <f>ROUND(SUM(BA88:BA90),2)</f>
        <v>0</v>
      </c>
      <c r="BB87" s="115">
        <f>ROUND(SUM(BB88:BB90),2)</f>
        <v>0</v>
      </c>
      <c r="BC87" s="115">
        <f>ROUND(SUM(BC88:BC90),2)</f>
        <v>0</v>
      </c>
      <c r="BD87" s="117">
        <f>ROUND(SUM(BD88:BD90),2)</f>
        <v>0</v>
      </c>
      <c r="BS87" s="118" t="s">
        <v>81</v>
      </c>
      <c r="BT87" s="118" t="s">
        <v>82</v>
      </c>
      <c r="BU87" s="119" t="s">
        <v>83</v>
      </c>
      <c r="BV87" s="118" t="s">
        <v>84</v>
      </c>
      <c r="BW87" s="118" t="s">
        <v>85</v>
      </c>
      <c r="BX87" s="118" t="s">
        <v>86</v>
      </c>
    </row>
    <row r="88" s="5" customFormat="1" ht="16.5" customHeight="1">
      <c r="A88" s="120" t="s">
        <v>87</v>
      </c>
      <c r="B88" s="121"/>
      <c r="C88" s="122"/>
      <c r="D88" s="123" t="s">
        <v>88</v>
      </c>
      <c r="E88" s="123"/>
      <c r="F88" s="123"/>
      <c r="G88" s="123"/>
      <c r="H88" s="123"/>
      <c r="I88" s="124"/>
      <c r="J88" s="123" t="s">
        <v>89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'736_1 - Budova provozního...'!M30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'736_1 - Budova provozního...'!M28</f>
        <v>0</v>
      </c>
      <c r="AT88" s="128">
        <f>ROUND(SUM(AV88:AW88),2)</f>
        <v>0</v>
      </c>
      <c r="AU88" s="129">
        <f>'736_1 - Budova provozního...'!W135</f>
        <v>0</v>
      </c>
      <c r="AV88" s="128">
        <f>'736_1 - Budova provozního...'!M32</f>
        <v>0</v>
      </c>
      <c r="AW88" s="128">
        <f>'736_1 - Budova provozního...'!M33</f>
        <v>0</v>
      </c>
      <c r="AX88" s="128">
        <f>'736_1 - Budova provozního...'!M34</f>
        <v>0</v>
      </c>
      <c r="AY88" s="128">
        <f>'736_1 - Budova provozního...'!M35</f>
        <v>0</v>
      </c>
      <c r="AZ88" s="128">
        <f>'736_1 - Budova provozního...'!H32</f>
        <v>0</v>
      </c>
      <c r="BA88" s="128">
        <f>'736_1 - Budova provozního...'!H33</f>
        <v>0</v>
      </c>
      <c r="BB88" s="128">
        <f>'736_1 - Budova provozního...'!H34</f>
        <v>0</v>
      </c>
      <c r="BC88" s="128">
        <f>'736_1 - Budova provozního...'!H35</f>
        <v>0</v>
      </c>
      <c r="BD88" s="130">
        <f>'736_1 - Budova provozního...'!H36</f>
        <v>0</v>
      </c>
      <c r="BT88" s="131" t="s">
        <v>25</v>
      </c>
      <c r="BV88" s="131" t="s">
        <v>84</v>
      </c>
      <c r="BW88" s="131" t="s">
        <v>90</v>
      </c>
      <c r="BX88" s="131" t="s">
        <v>85</v>
      </c>
    </row>
    <row r="89" s="5" customFormat="1" ht="16.5" customHeight="1">
      <c r="A89" s="120" t="s">
        <v>87</v>
      </c>
      <c r="B89" s="121"/>
      <c r="C89" s="122"/>
      <c r="D89" s="123" t="s">
        <v>91</v>
      </c>
      <c r="E89" s="123"/>
      <c r="F89" s="123"/>
      <c r="G89" s="123"/>
      <c r="H89" s="123"/>
      <c r="I89" s="124"/>
      <c r="J89" s="123" t="s">
        <v>92</v>
      </c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3"/>
      <c r="AA89" s="123"/>
      <c r="AB89" s="123"/>
      <c r="AC89" s="123"/>
      <c r="AD89" s="123"/>
      <c r="AE89" s="123"/>
      <c r="AF89" s="123"/>
      <c r="AG89" s="125">
        <f>'736_2 - Objekt garáží'!M30</f>
        <v>0</v>
      </c>
      <c r="AH89" s="124"/>
      <c r="AI89" s="124"/>
      <c r="AJ89" s="124"/>
      <c r="AK89" s="124"/>
      <c r="AL89" s="124"/>
      <c r="AM89" s="124"/>
      <c r="AN89" s="125">
        <f>SUM(AG89,AT89)</f>
        <v>0</v>
      </c>
      <c r="AO89" s="124"/>
      <c r="AP89" s="124"/>
      <c r="AQ89" s="126"/>
      <c r="AS89" s="127">
        <f>'736_2 - Objekt garáží'!M28</f>
        <v>0</v>
      </c>
      <c r="AT89" s="128">
        <f>ROUND(SUM(AV89:AW89),2)</f>
        <v>0</v>
      </c>
      <c r="AU89" s="129">
        <f>'736_2 - Objekt garáží'!W129</f>
        <v>0</v>
      </c>
      <c r="AV89" s="128">
        <f>'736_2 - Objekt garáží'!M32</f>
        <v>0</v>
      </c>
      <c r="AW89" s="128">
        <f>'736_2 - Objekt garáží'!M33</f>
        <v>0</v>
      </c>
      <c r="AX89" s="128">
        <f>'736_2 - Objekt garáží'!M34</f>
        <v>0</v>
      </c>
      <c r="AY89" s="128">
        <f>'736_2 - Objekt garáží'!M35</f>
        <v>0</v>
      </c>
      <c r="AZ89" s="128">
        <f>'736_2 - Objekt garáží'!H32</f>
        <v>0</v>
      </c>
      <c r="BA89" s="128">
        <f>'736_2 - Objekt garáží'!H33</f>
        <v>0</v>
      </c>
      <c r="BB89" s="128">
        <f>'736_2 - Objekt garáží'!H34</f>
        <v>0</v>
      </c>
      <c r="BC89" s="128">
        <f>'736_2 - Objekt garáží'!H35</f>
        <v>0</v>
      </c>
      <c r="BD89" s="130">
        <f>'736_2 - Objekt garáží'!H36</f>
        <v>0</v>
      </c>
      <c r="BT89" s="131" t="s">
        <v>25</v>
      </c>
      <c r="BV89" s="131" t="s">
        <v>84</v>
      </c>
      <c r="BW89" s="131" t="s">
        <v>93</v>
      </c>
      <c r="BX89" s="131" t="s">
        <v>85</v>
      </c>
    </row>
    <row r="90" s="5" customFormat="1" ht="16.5" customHeight="1">
      <c r="A90" s="120" t="s">
        <v>87</v>
      </c>
      <c r="B90" s="121"/>
      <c r="C90" s="122"/>
      <c r="D90" s="123" t="s">
        <v>94</v>
      </c>
      <c r="E90" s="123"/>
      <c r="F90" s="123"/>
      <c r="G90" s="123"/>
      <c r="H90" s="123"/>
      <c r="I90" s="124"/>
      <c r="J90" s="123" t="s">
        <v>95</v>
      </c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3"/>
      <c r="AA90" s="123"/>
      <c r="AB90" s="123"/>
      <c r="AC90" s="123"/>
      <c r="AD90" s="123"/>
      <c r="AE90" s="123"/>
      <c r="AF90" s="123"/>
      <c r="AG90" s="125">
        <f>'736_3 - Vedlejší rozpočto...'!M30</f>
        <v>0</v>
      </c>
      <c r="AH90" s="124"/>
      <c r="AI90" s="124"/>
      <c r="AJ90" s="124"/>
      <c r="AK90" s="124"/>
      <c r="AL90" s="124"/>
      <c r="AM90" s="124"/>
      <c r="AN90" s="125">
        <f>SUM(AG90,AT90)</f>
        <v>0</v>
      </c>
      <c r="AO90" s="124"/>
      <c r="AP90" s="124"/>
      <c r="AQ90" s="126"/>
      <c r="AS90" s="132">
        <f>'736_3 - Vedlejší rozpočto...'!M28</f>
        <v>0</v>
      </c>
      <c r="AT90" s="133">
        <f>ROUND(SUM(AV90:AW90),2)</f>
        <v>0</v>
      </c>
      <c r="AU90" s="134">
        <f>'736_3 - Vedlejší rozpočto...'!W120</f>
        <v>0</v>
      </c>
      <c r="AV90" s="133">
        <f>'736_3 - Vedlejší rozpočto...'!M32</f>
        <v>0</v>
      </c>
      <c r="AW90" s="133">
        <f>'736_3 - Vedlejší rozpočto...'!M33</f>
        <v>0</v>
      </c>
      <c r="AX90" s="133">
        <f>'736_3 - Vedlejší rozpočto...'!M34</f>
        <v>0</v>
      </c>
      <c r="AY90" s="133">
        <f>'736_3 - Vedlejší rozpočto...'!M35</f>
        <v>0</v>
      </c>
      <c r="AZ90" s="133">
        <f>'736_3 - Vedlejší rozpočto...'!H32</f>
        <v>0</v>
      </c>
      <c r="BA90" s="133">
        <f>'736_3 - Vedlejší rozpočto...'!H33</f>
        <v>0</v>
      </c>
      <c r="BB90" s="133">
        <f>'736_3 - Vedlejší rozpočto...'!H34</f>
        <v>0</v>
      </c>
      <c r="BC90" s="133">
        <f>'736_3 - Vedlejší rozpočto...'!H35</f>
        <v>0</v>
      </c>
      <c r="BD90" s="135">
        <f>'736_3 - Vedlejší rozpočto...'!H36</f>
        <v>0</v>
      </c>
      <c r="BT90" s="131" t="s">
        <v>25</v>
      </c>
      <c r="BV90" s="131" t="s">
        <v>84</v>
      </c>
      <c r="BW90" s="131" t="s">
        <v>96</v>
      </c>
      <c r="BX90" s="131" t="s">
        <v>85</v>
      </c>
    </row>
    <row r="91">
      <c r="B91" s="26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29"/>
    </row>
    <row r="92" s="1" customFormat="1" ht="30" customHeight="1">
      <c r="B92" s="46"/>
      <c r="C92" s="110" t="s">
        <v>97</v>
      </c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113">
        <f>ROUND(SUM(AG93:AG96),2)</f>
        <v>0</v>
      </c>
      <c r="AH92" s="113"/>
      <c r="AI92" s="113"/>
      <c r="AJ92" s="113"/>
      <c r="AK92" s="113"/>
      <c r="AL92" s="113"/>
      <c r="AM92" s="113"/>
      <c r="AN92" s="113">
        <f>ROUND(SUM(AN93:AN96),2)</f>
        <v>0</v>
      </c>
      <c r="AO92" s="113"/>
      <c r="AP92" s="113"/>
      <c r="AQ92" s="48"/>
      <c r="AS92" s="106" t="s">
        <v>98</v>
      </c>
      <c r="AT92" s="107" t="s">
        <v>99</v>
      </c>
      <c r="AU92" s="107" t="s">
        <v>46</v>
      </c>
      <c r="AV92" s="108" t="s">
        <v>69</v>
      </c>
    </row>
    <row r="93" s="1" customFormat="1" ht="19.92" customHeight="1">
      <c r="B93" s="46"/>
      <c r="C93" s="47"/>
      <c r="D93" s="136" t="s">
        <v>100</v>
      </c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137">
        <f>ROUND(AG87*AS93,2)</f>
        <v>0</v>
      </c>
      <c r="AH93" s="138"/>
      <c r="AI93" s="138"/>
      <c r="AJ93" s="138"/>
      <c r="AK93" s="138"/>
      <c r="AL93" s="138"/>
      <c r="AM93" s="138"/>
      <c r="AN93" s="138">
        <f>ROUND(AG93+AV93,2)</f>
        <v>0</v>
      </c>
      <c r="AO93" s="138"/>
      <c r="AP93" s="138"/>
      <c r="AQ93" s="48"/>
      <c r="AS93" s="139">
        <v>0</v>
      </c>
      <c r="AT93" s="140" t="s">
        <v>101</v>
      </c>
      <c r="AU93" s="140" t="s">
        <v>47</v>
      </c>
      <c r="AV93" s="141">
        <f>ROUND(IF(AU93="základní",AG93*L31,IF(AU93="snížená",AG93*L32,0)),2)</f>
        <v>0</v>
      </c>
      <c r="BV93" s="22" t="s">
        <v>102</v>
      </c>
      <c r="BY93" s="142">
        <f>IF(AU93="základní",AV93,0)</f>
        <v>0</v>
      </c>
      <c r="BZ93" s="142">
        <f>IF(AU93="snížená",AV93,0)</f>
        <v>0</v>
      </c>
      <c r="CA93" s="142">
        <v>0</v>
      </c>
      <c r="CB93" s="142">
        <v>0</v>
      </c>
      <c r="CC93" s="142">
        <v>0</v>
      </c>
      <c r="CD93" s="142">
        <f>IF(AU93="základní",AG93,0)</f>
        <v>0</v>
      </c>
      <c r="CE93" s="142">
        <f>IF(AU93="snížená",AG93,0)</f>
        <v>0</v>
      </c>
      <c r="CF93" s="142">
        <f>IF(AU93="zákl. přenesená",AG93,0)</f>
        <v>0</v>
      </c>
      <c r="CG93" s="142">
        <f>IF(AU93="sníž. přenesená",AG93,0)</f>
        <v>0</v>
      </c>
      <c r="CH93" s="142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>x</v>
      </c>
    </row>
    <row r="94" s="1" customFormat="1" ht="19.92" customHeight="1">
      <c r="B94" s="46"/>
      <c r="C94" s="47"/>
      <c r="D94" s="143" t="s">
        <v>103</v>
      </c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47"/>
      <c r="AD94" s="47"/>
      <c r="AE94" s="47"/>
      <c r="AF94" s="47"/>
      <c r="AG94" s="137">
        <f>AG87*AS94</f>
        <v>0</v>
      </c>
      <c r="AH94" s="138"/>
      <c r="AI94" s="138"/>
      <c r="AJ94" s="138"/>
      <c r="AK94" s="138"/>
      <c r="AL94" s="138"/>
      <c r="AM94" s="138"/>
      <c r="AN94" s="138">
        <f>AG94+AV94</f>
        <v>0</v>
      </c>
      <c r="AO94" s="138"/>
      <c r="AP94" s="138"/>
      <c r="AQ94" s="48"/>
      <c r="AS94" s="144">
        <v>0</v>
      </c>
      <c r="AT94" s="145" t="s">
        <v>101</v>
      </c>
      <c r="AU94" s="145" t="s">
        <v>47</v>
      </c>
      <c r="AV94" s="146">
        <f>ROUND(IF(AU94="nulová",0,IF(OR(AU94="základní",AU94="zákl. přenesená"),AG94*L31,AG94*L32)),2)</f>
        <v>0</v>
      </c>
      <c r="BV94" s="22" t="s">
        <v>104</v>
      </c>
      <c r="BY94" s="142">
        <f>IF(AU94="základní",AV94,0)</f>
        <v>0</v>
      </c>
      <c r="BZ94" s="142">
        <f>IF(AU94="snížená",AV94,0)</f>
        <v>0</v>
      </c>
      <c r="CA94" s="142">
        <f>IF(AU94="zákl. přenesená",AV94,0)</f>
        <v>0</v>
      </c>
      <c r="CB94" s="142">
        <f>IF(AU94="sníž. přenesená",AV94,0)</f>
        <v>0</v>
      </c>
      <c r="CC94" s="142">
        <f>IF(AU94="nulová",AV94,0)</f>
        <v>0</v>
      </c>
      <c r="CD94" s="142">
        <f>IF(AU94="základní",AG94,0)</f>
        <v>0</v>
      </c>
      <c r="CE94" s="142">
        <f>IF(AU94="snížená",AG94,0)</f>
        <v>0</v>
      </c>
      <c r="CF94" s="142">
        <f>IF(AU94="zákl. přenesená",AG94,0)</f>
        <v>0</v>
      </c>
      <c r="CG94" s="142">
        <f>IF(AU94="sníž. přenesená",AG94,0)</f>
        <v>0</v>
      </c>
      <c r="CH94" s="142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="1" customFormat="1" ht="19.92" customHeight="1">
      <c r="B95" s="46"/>
      <c r="C95" s="47"/>
      <c r="D95" s="143" t="s">
        <v>103</v>
      </c>
      <c r="E95" s="136"/>
      <c r="F95" s="136"/>
      <c r="G95" s="136"/>
      <c r="H95" s="136"/>
      <c r="I95" s="136"/>
      <c r="J95" s="136"/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47"/>
      <c r="AD95" s="47"/>
      <c r="AE95" s="47"/>
      <c r="AF95" s="47"/>
      <c r="AG95" s="137">
        <f>AG87*AS95</f>
        <v>0</v>
      </c>
      <c r="AH95" s="138"/>
      <c r="AI95" s="138"/>
      <c r="AJ95" s="138"/>
      <c r="AK95" s="138"/>
      <c r="AL95" s="138"/>
      <c r="AM95" s="138"/>
      <c r="AN95" s="138">
        <f>AG95+AV95</f>
        <v>0</v>
      </c>
      <c r="AO95" s="138"/>
      <c r="AP95" s="138"/>
      <c r="AQ95" s="48"/>
      <c r="AS95" s="144">
        <v>0</v>
      </c>
      <c r="AT95" s="145" t="s">
        <v>101</v>
      </c>
      <c r="AU95" s="145" t="s">
        <v>47</v>
      </c>
      <c r="AV95" s="146">
        <f>ROUND(IF(AU95="nulová",0,IF(OR(AU95="základní",AU95="zákl. přenesená"),AG95*L31,AG95*L32)),2)</f>
        <v>0</v>
      </c>
      <c r="BV95" s="22" t="s">
        <v>104</v>
      </c>
      <c r="BY95" s="142">
        <f>IF(AU95="základní",AV95,0)</f>
        <v>0</v>
      </c>
      <c r="BZ95" s="142">
        <f>IF(AU95="snížená",AV95,0)</f>
        <v>0</v>
      </c>
      <c r="CA95" s="142">
        <f>IF(AU95="zákl. přenesená",AV95,0)</f>
        <v>0</v>
      </c>
      <c r="CB95" s="142">
        <f>IF(AU95="sníž. přenesená",AV95,0)</f>
        <v>0</v>
      </c>
      <c r="CC95" s="142">
        <f>IF(AU95="nulová",AV95,0)</f>
        <v>0</v>
      </c>
      <c r="CD95" s="142">
        <f>IF(AU95="základní",AG95,0)</f>
        <v>0</v>
      </c>
      <c r="CE95" s="142">
        <f>IF(AU95="snížená",AG95,0)</f>
        <v>0</v>
      </c>
      <c r="CF95" s="142">
        <f>IF(AU95="zákl. přenesená",AG95,0)</f>
        <v>0</v>
      </c>
      <c r="CG95" s="142">
        <f>IF(AU95="sníž. přenesená",AG95,0)</f>
        <v>0</v>
      </c>
      <c r="CH95" s="142">
        <f>IF(AU95="nulová",AG95,0)</f>
        <v>0</v>
      </c>
      <c r="CI95" s="22">
        <f>IF(AU95="základní",1,IF(AU95="snížená",2,IF(AU95="zákl. přenesená",4,IF(AU95="sníž. přenesená",5,3))))</f>
        <v>1</v>
      </c>
      <c r="CJ95" s="22">
        <f>IF(AT95="stavební čast",1,IF(8895="investiční čast",2,3))</f>
        <v>1</v>
      </c>
      <c r="CK95" s="22" t="str">
        <f>IF(D95="Vyplň vlastní","","x")</f>
        <v/>
      </c>
    </row>
    <row r="96" s="1" customFormat="1" ht="19.92" customHeight="1">
      <c r="B96" s="46"/>
      <c r="C96" s="47"/>
      <c r="D96" s="143" t="s">
        <v>103</v>
      </c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136"/>
      <c r="Q96" s="136"/>
      <c r="R96" s="136"/>
      <c r="S96" s="136"/>
      <c r="T96" s="136"/>
      <c r="U96" s="136"/>
      <c r="V96" s="136"/>
      <c r="W96" s="136"/>
      <c r="X96" s="136"/>
      <c r="Y96" s="136"/>
      <c r="Z96" s="136"/>
      <c r="AA96" s="136"/>
      <c r="AB96" s="136"/>
      <c r="AC96" s="47"/>
      <c r="AD96" s="47"/>
      <c r="AE96" s="47"/>
      <c r="AF96" s="47"/>
      <c r="AG96" s="137">
        <f>AG87*AS96</f>
        <v>0</v>
      </c>
      <c r="AH96" s="138"/>
      <c r="AI96" s="138"/>
      <c r="AJ96" s="138"/>
      <c r="AK96" s="138"/>
      <c r="AL96" s="138"/>
      <c r="AM96" s="138"/>
      <c r="AN96" s="138">
        <f>AG96+AV96</f>
        <v>0</v>
      </c>
      <c r="AO96" s="138"/>
      <c r="AP96" s="138"/>
      <c r="AQ96" s="48"/>
      <c r="AS96" s="147">
        <v>0</v>
      </c>
      <c r="AT96" s="148" t="s">
        <v>101</v>
      </c>
      <c r="AU96" s="148" t="s">
        <v>47</v>
      </c>
      <c r="AV96" s="149">
        <f>ROUND(IF(AU96="nulová",0,IF(OR(AU96="základní",AU96="zákl. přenesená"),AG96*L31,AG96*L32)),2)</f>
        <v>0</v>
      </c>
      <c r="BV96" s="22" t="s">
        <v>104</v>
      </c>
      <c r="BY96" s="142">
        <f>IF(AU96="základní",AV96,0)</f>
        <v>0</v>
      </c>
      <c r="BZ96" s="142">
        <f>IF(AU96="snížená",AV96,0)</f>
        <v>0</v>
      </c>
      <c r="CA96" s="142">
        <f>IF(AU96="zákl. přenesená",AV96,0)</f>
        <v>0</v>
      </c>
      <c r="CB96" s="142">
        <f>IF(AU96="sníž. přenesená",AV96,0)</f>
        <v>0</v>
      </c>
      <c r="CC96" s="142">
        <f>IF(AU96="nulová",AV96,0)</f>
        <v>0</v>
      </c>
      <c r="CD96" s="142">
        <f>IF(AU96="základní",AG96,0)</f>
        <v>0</v>
      </c>
      <c r="CE96" s="142">
        <f>IF(AU96="snížená",AG96,0)</f>
        <v>0</v>
      </c>
      <c r="CF96" s="142">
        <f>IF(AU96="zákl. přenesená",AG96,0)</f>
        <v>0</v>
      </c>
      <c r="CG96" s="142">
        <f>IF(AU96="sníž. přenesená",AG96,0)</f>
        <v>0</v>
      </c>
      <c r="CH96" s="142">
        <f>IF(AU96="nulová",AG96,0)</f>
        <v>0</v>
      </c>
      <c r="CI96" s="22">
        <f>IF(AU96="základní",1,IF(AU96="snížená",2,IF(AU96="zákl. přenesená",4,IF(AU96="sníž. přenesená",5,3))))</f>
        <v>1</v>
      </c>
      <c r="CJ96" s="22">
        <f>IF(AT96="stavební čast",1,IF(8896="investiční čast",2,3))</f>
        <v>1</v>
      </c>
      <c r="CK96" s="22" t="str">
        <f>IF(D96="Vyplň vlastní","","x")</f>
        <v/>
      </c>
    </row>
    <row r="97" s="1" customFormat="1" ht="10.8" customHeight="1">
      <c r="B97" s="46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8"/>
    </row>
    <row r="98" s="1" customFormat="1" ht="30" customHeight="1">
      <c r="B98" s="46"/>
      <c r="C98" s="150" t="s">
        <v>105</v>
      </c>
      <c r="D98" s="151"/>
      <c r="E98" s="151"/>
      <c r="F98" s="151"/>
      <c r="G98" s="151"/>
      <c r="H98" s="151"/>
      <c r="I98" s="151"/>
      <c r="J98" s="151"/>
      <c r="K98" s="151"/>
      <c r="L98" s="151"/>
      <c r="M98" s="151"/>
      <c r="N98" s="151"/>
      <c r="O98" s="151"/>
      <c r="P98" s="151"/>
      <c r="Q98" s="151"/>
      <c r="R98" s="151"/>
      <c r="S98" s="151"/>
      <c r="T98" s="151"/>
      <c r="U98" s="151"/>
      <c r="V98" s="151"/>
      <c r="W98" s="151"/>
      <c r="X98" s="151"/>
      <c r="Y98" s="151"/>
      <c r="Z98" s="151"/>
      <c r="AA98" s="151"/>
      <c r="AB98" s="151"/>
      <c r="AC98" s="151"/>
      <c r="AD98" s="151"/>
      <c r="AE98" s="151"/>
      <c r="AF98" s="151"/>
      <c r="AG98" s="152">
        <f>ROUND(AG87+AG92,2)</f>
        <v>0</v>
      </c>
      <c r="AH98" s="152"/>
      <c r="AI98" s="152"/>
      <c r="AJ98" s="152"/>
      <c r="AK98" s="152"/>
      <c r="AL98" s="152"/>
      <c r="AM98" s="152"/>
      <c r="AN98" s="152">
        <f>AN87+AN92</f>
        <v>0</v>
      </c>
      <c r="AO98" s="152"/>
      <c r="AP98" s="152"/>
      <c r="AQ98" s="48"/>
    </row>
    <row r="99" s="1" customFormat="1" ht="6.96" customHeight="1">
      <c r="B99" s="75"/>
      <c r="C99" s="76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7"/>
    </row>
  </sheetData>
  <sheetProtection sheet="1" formatColumns="0" formatRows="0" objects="1" scenarios="1" spinCount="10" saltValue="XM/8SqpgB6H/rHdGIagmu/v5leEb0+HJymfURs+u8cNleMoryT6LKJynwJV1KT/arugTF2P8BQm9J37siB/9BA==" hashValue="3HrvPLe9sdQPGMveox7uM9JtHhSR4zsYf7d0WlHl1LMTSmvmjfN0gKTty8Jr9TZ/dA5MFxFRfjPEVx5TDWYAqA==" algorithmName="SHA-512" password="CC35"/>
  <mergeCells count="6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3:AM93"/>
    <mergeCell ref="AN93:AP93"/>
    <mergeCell ref="D94:AB94"/>
    <mergeCell ref="AG94:AM94"/>
    <mergeCell ref="AN94:AP94"/>
    <mergeCell ref="D95:AB95"/>
    <mergeCell ref="AG95:AM95"/>
    <mergeCell ref="AN95:AP95"/>
    <mergeCell ref="D96:AB96"/>
    <mergeCell ref="AG96:AM96"/>
    <mergeCell ref="AN96:AP96"/>
    <mergeCell ref="AG87:AM87"/>
    <mergeCell ref="AN87:AP87"/>
    <mergeCell ref="AG92:AM92"/>
    <mergeCell ref="AN92:AP92"/>
    <mergeCell ref="AG98:AM98"/>
    <mergeCell ref="AN98:AP9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736_1 - Budova provozního...'!C2" display="/"/>
    <hyperlink ref="A89" location="'736_2 - Objekt garáží'!C2" display="/"/>
    <hyperlink ref="A90" location="'736_3 - Vedlejší rozpočto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106</v>
      </c>
      <c r="G1" s="15"/>
      <c r="H1" s="154" t="s">
        <v>107</v>
      </c>
      <c r="I1" s="154"/>
      <c r="J1" s="154"/>
      <c r="K1" s="154"/>
      <c r="L1" s="15" t="s">
        <v>108</v>
      </c>
      <c r="M1" s="13"/>
      <c r="N1" s="13"/>
      <c r="O1" s="14" t="s">
        <v>109</v>
      </c>
      <c r="P1" s="13"/>
      <c r="Q1" s="13"/>
      <c r="R1" s="13"/>
      <c r="S1" s="15" t="s">
        <v>110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90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111</v>
      </c>
    </row>
    <row r="4" ht="36.96" customHeight="1">
      <c r="B4" s="26"/>
      <c r="C4" s="27" t="s">
        <v>112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PS Havlíčkův Brod – stavební úpravy objektů, budova PS a garáže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113</v>
      </c>
      <c r="E7" s="47"/>
      <c r="F7" s="36" t="s">
        <v>114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22</v>
      </c>
      <c r="E8" s="47"/>
      <c r="F8" s="33" t="s">
        <v>23</v>
      </c>
      <c r="G8" s="47"/>
      <c r="H8" s="47"/>
      <c r="I8" s="47"/>
      <c r="J8" s="47"/>
      <c r="K8" s="47"/>
      <c r="L8" s="47"/>
      <c r="M8" s="38" t="s">
        <v>24</v>
      </c>
      <c r="N8" s="47"/>
      <c r="O8" s="33" t="s">
        <v>23</v>
      </c>
      <c r="P8" s="47"/>
      <c r="Q8" s="47"/>
      <c r="R8" s="48"/>
    </row>
    <row r="9" s="1" customFormat="1" ht="14.4" customHeight="1">
      <c r="B9" s="46"/>
      <c r="C9" s="47"/>
      <c r="D9" s="38" t="s">
        <v>26</v>
      </c>
      <c r="E9" s="47"/>
      <c r="F9" s="33" t="s">
        <v>115</v>
      </c>
      <c r="G9" s="47"/>
      <c r="H9" s="47"/>
      <c r="I9" s="47"/>
      <c r="J9" s="47"/>
      <c r="K9" s="47"/>
      <c r="L9" s="47"/>
      <c r="M9" s="38" t="s">
        <v>28</v>
      </c>
      <c r="N9" s="47"/>
      <c r="O9" s="156" t="str">
        <f>'Rekapitulace stavby'!AN8</f>
        <v>24. 4. 2017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32</v>
      </c>
      <c r="E11" s="47"/>
      <c r="F11" s="47"/>
      <c r="G11" s="47"/>
      <c r="H11" s="47"/>
      <c r="I11" s="47"/>
      <c r="J11" s="47"/>
      <c r="K11" s="47"/>
      <c r="L11" s="47"/>
      <c r="M11" s="38" t="s">
        <v>33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35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36</v>
      </c>
      <c r="E14" s="47"/>
      <c r="F14" s="47"/>
      <c r="G14" s="47"/>
      <c r="H14" s="47"/>
      <c r="I14" s="47"/>
      <c r="J14" s="47"/>
      <c r="K14" s="47"/>
      <c r="L14" s="47"/>
      <c r="M14" s="38" t="s">
        <v>33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7"/>
      <c r="G15" s="157"/>
      <c r="H15" s="157"/>
      <c r="I15" s="157"/>
      <c r="J15" s="157"/>
      <c r="K15" s="157"/>
      <c r="L15" s="157"/>
      <c r="M15" s="38" t="s">
        <v>35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38</v>
      </c>
      <c r="E17" s="47"/>
      <c r="F17" s="47"/>
      <c r="G17" s="47"/>
      <c r="H17" s="47"/>
      <c r="I17" s="47"/>
      <c r="J17" s="47"/>
      <c r="K17" s="47"/>
      <c r="L17" s="47"/>
      <c r="M17" s="38" t="s">
        <v>33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35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40</v>
      </c>
      <c r="E20" s="47"/>
      <c r="F20" s="47"/>
      <c r="G20" s="47"/>
      <c r="H20" s="47"/>
      <c r="I20" s="47"/>
      <c r="J20" s="47"/>
      <c r="K20" s="47"/>
      <c r="L20" s="47"/>
      <c r="M20" s="38" t="s">
        <v>33</v>
      </c>
      <c r="N20" s="47"/>
      <c r="O20" s="33" t="s">
        <v>23</v>
      </c>
      <c r="P20" s="33"/>
      <c r="Q20" s="47"/>
      <c r="R20" s="48"/>
    </row>
    <row r="21" s="1" customFormat="1" ht="18" customHeight="1">
      <c r="B21" s="46"/>
      <c r="C21" s="47"/>
      <c r="D21" s="47"/>
      <c r="E21" s="33" t="s">
        <v>41</v>
      </c>
      <c r="F21" s="47"/>
      <c r="G21" s="47"/>
      <c r="H21" s="47"/>
      <c r="I21" s="47"/>
      <c r="J21" s="47"/>
      <c r="K21" s="47"/>
      <c r="L21" s="47"/>
      <c r="M21" s="38" t="s">
        <v>35</v>
      </c>
      <c r="N21" s="47"/>
      <c r="O21" s="33" t="s">
        <v>23</v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42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23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116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100</v>
      </c>
      <c r="E28" s="47"/>
      <c r="F28" s="47"/>
      <c r="G28" s="47"/>
      <c r="H28" s="47"/>
      <c r="I28" s="47"/>
      <c r="J28" s="47"/>
      <c r="K28" s="47"/>
      <c r="L28" s="47"/>
      <c r="M28" s="45">
        <f>N110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45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46</v>
      </c>
      <c r="E32" s="54" t="s">
        <v>47</v>
      </c>
      <c r="F32" s="55">
        <v>0.20999999999999999</v>
      </c>
      <c r="G32" s="161" t="s">
        <v>48</v>
      </c>
      <c r="H32" s="162">
        <f>(SUM(BE110:BE117)+SUM(BE135:BE398))</f>
        <v>0</v>
      </c>
      <c r="I32" s="47"/>
      <c r="J32" s="47"/>
      <c r="K32" s="47"/>
      <c r="L32" s="47"/>
      <c r="M32" s="162">
        <f>ROUND((SUM(BE110:BE117)+SUM(BE135:BE398)),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49</v>
      </c>
      <c r="F33" s="55">
        <v>0.14999999999999999</v>
      </c>
      <c r="G33" s="161" t="s">
        <v>48</v>
      </c>
      <c r="H33" s="162">
        <f>(SUM(BF110:BF117)+SUM(BF135:BF398))</f>
        <v>0</v>
      </c>
      <c r="I33" s="47"/>
      <c r="J33" s="47"/>
      <c r="K33" s="47"/>
      <c r="L33" s="47"/>
      <c r="M33" s="162">
        <f>ROUND((SUM(BF110:BF117)+SUM(BF135:BF398)),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50</v>
      </c>
      <c r="F34" s="55">
        <v>0.20999999999999999</v>
      </c>
      <c r="G34" s="161" t="s">
        <v>48</v>
      </c>
      <c r="H34" s="162">
        <f>(SUM(BG110:BG117)+SUM(BG135:BG398))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51</v>
      </c>
      <c r="F35" s="55">
        <v>0.14999999999999999</v>
      </c>
      <c r="G35" s="161" t="s">
        <v>48</v>
      </c>
      <c r="H35" s="162">
        <f>(SUM(BH110:BH117)+SUM(BH135:BH398))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52</v>
      </c>
      <c r="F36" s="55">
        <v>0</v>
      </c>
      <c r="G36" s="161" t="s">
        <v>48</v>
      </c>
      <c r="H36" s="162">
        <f>(SUM(BI110:BI117)+SUM(BI135:BI398))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53</v>
      </c>
      <c r="E38" s="103"/>
      <c r="F38" s="103"/>
      <c r="G38" s="164" t="s">
        <v>54</v>
      </c>
      <c r="H38" s="165" t="s">
        <v>55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56</v>
      </c>
      <c r="E50" s="67"/>
      <c r="F50" s="67"/>
      <c r="G50" s="67"/>
      <c r="H50" s="68"/>
      <c r="I50" s="47"/>
      <c r="J50" s="66" t="s">
        <v>57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58</v>
      </c>
      <c r="E59" s="72"/>
      <c r="F59" s="72"/>
      <c r="G59" s="73" t="s">
        <v>59</v>
      </c>
      <c r="H59" s="74"/>
      <c r="I59" s="47"/>
      <c r="J59" s="71" t="s">
        <v>58</v>
      </c>
      <c r="K59" s="72"/>
      <c r="L59" s="72"/>
      <c r="M59" s="72"/>
      <c r="N59" s="73" t="s">
        <v>59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60</v>
      </c>
      <c r="E61" s="67"/>
      <c r="F61" s="67"/>
      <c r="G61" s="67"/>
      <c r="H61" s="68"/>
      <c r="I61" s="47"/>
      <c r="J61" s="66" t="s">
        <v>61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58</v>
      </c>
      <c r="E70" s="72"/>
      <c r="F70" s="72"/>
      <c r="G70" s="73" t="s">
        <v>59</v>
      </c>
      <c r="H70" s="74"/>
      <c r="I70" s="47"/>
      <c r="J70" s="71" t="s">
        <v>58</v>
      </c>
      <c r="K70" s="72"/>
      <c r="L70" s="72"/>
      <c r="M70" s="72"/>
      <c r="N70" s="73" t="s">
        <v>59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117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PS Havlíčkův Brod – stavební úpravy objektů, budova PS a garáže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113</v>
      </c>
      <c r="D79" s="47"/>
      <c r="E79" s="47"/>
      <c r="F79" s="87" t="str">
        <f>F7</f>
        <v>736_1 - Budova provozního střediska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26</v>
      </c>
      <c r="D81" s="47"/>
      <c r="E81" s="47"/>
      <c r="F81" s="33" t="str">
        <f>F9</f>
        <v>p.č.st. 6465, k.ú. Havlíčkův Brod</v>
      </c>
      <c r="G81" s="47"/>
      <c r="H81" s="47"/>
      <c r="I81" s="47"/>
      <c r="J81" s="47"/>
      <c r="K81" s="38" t="s">
        <v>28</v>
      </c>
      <c r="L81" s="47"/>
      <c r="M81" s="90" t="str">
        <f>IF(O9="","",O9)</f>
        <v>24. 4. 2017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32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38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36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40</v>
      </c>
      <c r="L84" s="47"/>
      <c r="M84" s="33" t="str">
        <f>E21</f>
        <v>Němec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118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119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120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N135</f>
        <v>0</v>
      </c>
      <c r="O88" s="174"/>
      <c r="P88" s="174"/>
      <c r="Q88" s="174"/>
      <c r="R88" s="48"/>
      <c r="T88" s="171"/>
      <c r="U88" s="171"/>
      <c r="AU88" s="22" t="s">
        <v>121</v>
      </c>
    </row>
    <row r="89" s="6" customFormat="1" ht="24.96" customHeight="1">
      <c r="B89" s="175"/>
      <c r="C89" s="176"/>
      <c r="D89" s="177" t="s">
        <v>122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N136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123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N137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124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N148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125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N160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126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N167</f>
        <v>0</v>
      </c>
      <c r="O93" s="182"/>
      <c r="P93" s="182"/>
      <c r="Q93" s="182"/>
      <c r="R93" s="183"/>
      <c r="T93" s="184"/>
      <c r="U93" s="184"/>
    </row>
    <row r="94" s="7" customFormat="1" ht="19.92" customHeight="1">
      <c r="B94" s="181"/>
      <c r="C94" s="182"/>
      <c r="D94" s="136" t="s">
        <v>127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38">
        <f>N175</f>
        <v>0</v>
      </c>
      <c r="O94" s="182"/>
      <c r="P94" s="182"/>
      <c r="Q94" s="182"/>
      <c r="R94" s="183"/>
      <c r="T94" s="184"/>
      <c r="U94" s="184"/>
    </row>
    <row r="95" s="7" customFormat="1" ht="19.92" customHeight="1">
      <c r="B95" s="181"/>
      <c r="C95" s="182"/>
      <c r="D95" s="136" t="s">
        <v>128</v>
      </c>
      <c r="E95" s="182"/>
      <c r="F95" s="182"/>
      <c r="G95" s="182"/>
      <c r="H95" s="182"/>
      <c r="I95" s="182"/>
      <c r="J95" s="182"/>
      <c r="K95" s="182"/>
      <c r="L95" s="182"/>
      <c r="M95" s="182"/>
      <c r="N95" s="138">
        <f>N246</f>
        <v>0</v>
      </c>
      <c r="O95" s="182"/>
      <c r="P95" s="182"/>
      <c r="Q95" s="182"/>
      <c r="R95" s="183"/>
      <c r="T95" s="184"/>
      <c r="U95" s="184"/>
    </row>
    <row r="96" s="7" customFormat="1" ht="19.92" customHeight="1">
      <c r="B96" s="181"/>
      <c r="C96" s="182"/>
      <c r="D96" s="136" t="s">
        <v>129</v>
      </c>
      <c r="E96" s="182"/>
      <c r="F96" s="182"/>
      <c r="G96" s="182"/>
      <c r="H96" s="182"/>
      <c r="I96" s="182"/>
      <c r="J96" s="182"/>
      <c r="K96" s="182"/>
      <c r="L96" s="182"/>
      <c r="M96" s="182"/>
      <c r="N96" s="138">
        <f>N290</f>
        <v>0</v>
      </c>
      <c r="O96" s="182"/>
      <c r="P96" s="182"/>
      <c r="Q96" s="182"/>
      <c r="R96" s="183"/>
      <c r="T96" s="184"/>
      <c r="U96" s="184"/>
    </row>
    <row r="97" s="7" customFormat="1" ht="19.92" customHeight="1">
      <c r="B97" s="181"/>
      <c r="C97" s="182"/>
      <c r="D97" s="136" t="s">
        <v>130</v>
      </c>
      <c r="E97" s="182"/>
      <c r="F97" s="182"/>
      <c r="G97" s="182"/>
      <c r="H97" s="182"/>
      <c r="I97" s="182"/>
      <c r="J97" s="182"/>
      <c r="K97" s="182"/>
      <c r="L97" s="182"/>
      <c r="M97" s="182"/>
      <c r="N97" s="138">
        <f>N292</f>
        <v>0</v>
      </c>
      <c r="O97" s="182"/>
      <c r="P97" s="182"/>
      <c r="Q97" s="182"/>
      <c r="R97" s="183"/>
      <c r="T97" s="184"/>
      <c r="U97" s="184"/>
    </row>
    <row r="98" s="6" customFormat="1" ht="24.96" customHeight="1">
      <c r="B98" s="175"/>
      <c r="C98" s="176"/>
      <c r="D98" s="177" t="s">
        <v>131</v>
      </c>
      <c r="E98" s="176"/>
      <c r="F98" s="176"/>
      <c r="G98" s="176"/>
      <c r="H98" s="176"/>
      <c r="I98" s="176"/>
      <c r="J98" s="176"/>
      <c r="K98" s="176"/>
      <c r="L98" s="176"/>
      <c r="M98" s="176"/>
      <c r="N98" s="178">
        <f>N294</f>
        <v>0</v>
      </c>
      <c r="O98" s="176"/>
      <c r="P98" s="176"/>
      <c r="Q98" s="176"/>
      <c r="R98" s="179"/>
      <c r="T98" s="180"/>
      <c r="U98" s="180"/>
    </row>
    <row r="99" s="7" customFormat="1" ht="19.92" customHeight="1">
      <c r="B99" s="181"/>
      <c r="C99" s="182"/>
      <c r="D99" s="136" t="s">
        <v>132</v>
      </c>
      <c r="E99" s="182"/>
      <c r="F99" s="182"/>
      <c r="G99" s="182"/>
      <c r="H99" s="182"/>
      <c r="I99" s="182"/>
      <c r="J99" s="182"/>
      <c r="K99" s="182"/>
      <c r="L99" s="182"/>
      <c r="M99" s="182"/>
      <c r="N99" s="138">
        <f>N295</f>
        <v>0</v>
      </c>
      <c r="O99" s="182"/>
      <c r="P99" s="182"/>
      <c r="Q99" s="182"/>
      <c r="R99" s="183"/>
      <c r="T99" s="184"/>
      <c r="U99" s="184"/>
    </row>
    <row r="100" s="7" customFormat="1" ht="19.92" customHeight="1">
      <c r="B100" s="181"/>
      <c r="C100" s="182"/>
      <c r="D100" s="136" t="s">
        <v>133</v>
      </c>
      <c r="E100" s="182"/>
      <c r="F100" s="182"/>
      <c r="G100" s="182"/>
      <c r="H100" s="182"/>
      <c r="I100" s="182"/>
      <c r="J100" s="182"/>
      <c r="K100" s="182"/>
      <c r="L100" s="182"/>
      <c r="M100" s="182"/>
      <c r="N100" s="138">
        <f>N310</f>
        <v>0</v>
      </c>
      <c r="O100" s="182"/>
      <c r="P100" s="182"/>
      <c r="Q100" s="182"/>
      <c r="R100" s="183"/>
      <c r="T100" s="184"/>
      <c r="U100" s="184"/>
    </row>
    <row r="101" s="7" customFormat="1" ht="19.92" customHeight="1">
      <c r="B101" s="181"/>
      <c r="C101" s="182"/>
      <c r="D101" s="136" t="s">
        <v>134</v>
      </c>
      <c r="E101" s="182"/>
      <c r="F101" s="182"/>
      <c r="G101" s="182"/>
      <c r="H101" s="182"/>
      <c r="I101" s="182"/>
      <c r="J101" s="182"/>
      <c r="K101" s="182"/>
      <c r="L101" s="182"/>
      <c r="M101" s="182"/>
      <c r="N101" s="138">
        <f>N329</f>
        <v>0</v>
      </c>
      <c r="O101" s="182"/>
      <c r="P101" s="182"/>
      <c r="Q101" s="182"/>
      <c r="R101" s="183"/>
      <c r="T101" s="184"/>
      <c r="U101" s="184"/>
    </row>
    <row r="102" s="7" customFormat="1" ht="19.92" customHeight="1">
      <c r="B102" s="181"/>
      <c r="C102" s="182"/>
      <c r="D102" s="136" t="s">
        <v>135</v>
      </c>
      <c r="E102" s="182"/>
      <c r="F102" s="182"/>
      <c r="G102" s="182"/>
      <c r="H102" s="182"/>
      <c r="I102" s="182"/>
      <c r="J102" s="182"/>
      <c r="K102" s="182"/>
      <c r="L102" s="182"/>
      <c r="M102" s="182"/>
      <c r="N102" s="138">
        <f>N337</f>
        <v>0</v>
      </c>
      <c r="O102" s="182"/>
      <c r="P102" s="182"/>
      <c r="Q102" s="182"/>
      <c r="R102" s="183"/>
      <c r="T102" s="184"/>
      <c r="U102" s="184"/>
    </row>
    <row r="103" s="7" customFormat="1" ht="19.92" customHeight="1">
      <c r="B103" s="181"/>
      <c r="C103" s="182"/>
      <c r="D103" s="136" t="s">
        <v>136</v>
      </c>
      <c r="E103" s="182"/>
      <c r="F103" s="182"/>
      <c r="G103" s="182"/>
      <c r="H103" s="182"/>
      <c r="I103" s="182"/>
      <c r="J103" s="182"/>
      <c r="K103" s="182"/>
      <c r="L103" s="182"/>
      <c r="M103" s="182"/>
      <c r="N103" s="138">
        <f>N353</f>
        <v>0</v>
      </c>
      <c r="O103" s="182"/>
      <c r="P103" s="182"/>
      <c r="Q103" s="182"/>
      <c r="R103" s="183"/>
      <c r="T103" s="184"/>
      <c r="U103" s="184"/>
    </row>
    <row r="104" s="7" customFormat="1" ht="19.92" customHeight="1">
      <c r="B104" s="181"/>
      <c r="C104" s="182"/>
      <c r="D104" s="136" t="s">
        <v>137</v>
      </c>
      <c r="E104" s="182"/>
      <c r="F104" s="182"/>
      <c r="G104" s="182"/>
      <c r="H104" s="182"/>
      <c r="I104" s="182"/>
      <c r="J104" s="182"/>
      <c r="K104" s="182"/>
      <c r="L104" s="182"/>
      <c r="M104" s="182"/>
      <c r="N104" s="138">
        <f>N361</f>
        <v>0</v>
      </c>
      <c r="O104" s="182"/>
      <c r="P104" s="182"/>
      <c r="Q104" s="182"/>
      <c r="R104" s="183"/>
      <c r="T104" s="184"/>
      <c r="U104" s="184"/>
    </row>
    <row r="105" s="7" customFormat="1" ht="19.92" customHeight="1">
      <c r="B105" s="181"/>
      <c r="C105" s="182"/>
      <c r="D105" s="136" t="s">
        <v>138</v>
      </c>
      <c r="E105" s="182"/>
      <c r="F105" s="182"/>
      <c r="G105" s="182"/>
      <c r="H105" s="182"/>
      <c r="I105" s="182"/>
      <c r="J105" s="182"/>
      <c r="K105" s="182"/>
      <c r="L105" s="182"/>
      <c r="M105" s="182"/>
      <c r="N105" s="138">
        <f>N373</f>
        <v>0</v>
      </c>
      <c r="O105" s="182"/>
      <c r="P105" s="182"/>
      <c r="Q105" s="182"/>
      <c r="R105" s="183"/>
      <c r="T105" s="184"/>
      <c r="U105" s="184"/>
    </row>
    <row r="106" s="7" customFormat="1" ht="19.92" customHeight="1">
      <c r="B106" s="181"/>
      <c r="C106" s="182"/>
      <c r="D106" s="136" t="s">
        <v>139</v>
      </c>
      <c r="E106" s="182"/>
      <c r="F106" s="182"/>
      <c r="G106" s="182"/>
      <c r="H106" s="182"/>
      <c r="I106" s="182"/>
      <c r="J106" s="182"/>
      <c r="K106" s="182"/>
      <c r="L106" s="182"/>
      <c r="M106" s="182"/>
      <c r="N106" s="138">
        <f>N378</f>
        <v>0</v>
      </c>
      <c r="O106" s="182"/>
      <c r="P106" s="182"/>
      <c r="Q106" s="182"/>
      <c r="R106" s="183"/>
      <c r="T106" s="184"/>
      <c r="U106" s="184"/>
    </row>
    <row r="107" s="7" customFormat="1" ht="19.92" customHeight="1">
      <c r="B107" s="181"/>
      <c r="C107" s="182"/>
      <c r="D107" s="136" t="s">
        <v>140</v>
      </c>
      <c r="E107" s="182"/>
      <c r="F107" s="182"/>
      <c r="G107" s="182"/>
      <c r="H107" s="182"/>
      <c r="I107" s="182"/>
      <c r="J107" s="182"/>
      <c r="K107" s="182"/>
      <c r="L107" s="182"/>
      <c r="M107" s="182"/>
      <c r="N107" s="138">
        <f>N386</f>
        <v>0</v>
      </c>
      <c r="O107" s="182"/>
      <c r="P107" s="182"/>
      <c r="Q107" s="182"/>
      <c r="R107" s="183"/>
      <c r="T107" s="184"/>
      <c r="U107" s="184"/>
    </row>
    <row r="108" s="7" customFormat="1" ht="19.92" customHeight="1">
      <c r="B108" s="181"/>
      <c r="C108" s="182"/>
      <c r="D108" s="136" t="s">
        <v>141</v>
      </c>
      <c r="E108" s="182"/>
      <c r="F108" s="182"/>
      <c r="G108" s="182"/>
      <c r="H108" s="182"/>
      <c r="I108" s="182"/>
      <c r="J108" s="182"/>
      <c r="K108" s="182"/>
      <c r="L108" s="182"/>
      <c r="M108" s="182"/>
      <c r="N108" s="138">
        <f>N396</f>
        <v>0</v>
      </c>
      <c r="O108" s="182"/>
      <c r="P108" s="182"/>
      <c r="Q108" s="182"/>
      <c r="R108" s="183"/>
      <c r="T108" s="184"/>
      <c r="U108" s="184"/>
    </row>
    <row r="109" s="1" customFormat="1" ht="21.84" customHeight="1"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  <c r="T109" s="171"/>
      <c r="U109" s="171"/>
    </row>
    <row r="110" s="1" customFormat="1" ht="29.28" customHeight="1">
      <c r="B110" s="46"/>
      <c r="C110" s="173" t="s">
        <v>142</v>
      </c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174">
        <f>ROUND(N111+N112+N113+N114+N115+N116,2)</f>
        <v>0</v>
      </c>
      <c r="O110" s="185"/>
      <c r="P110" s="185"/>
      <c r="Q110" s="185"/>
      <c r="R110" s="48"/>
      <c r="T110" s="186"/>
      <c r="U110" s="187" t="s">
        <v>46</v>
      </c>
    </row>
    <row r="111" s="1" customFormat="1" ht="18" customHeight="1">
      <c r="B111" s="46"/>
      <c r="C111" s="47"/>
      <c r="D111" s="143" t="s">
        <v>143</v>
      </c>
      <c r="E111" s="136"/>
      <c r="F111" s="136"/>
      <c r="G111" s="136"/>
      <c r="H111" s="136"/>
      <c r="I111" s="47"/>
      <c r="J111" s="47"/>
      <c r="K111" s="47"/>
      <c r="L111" s="47"/>
      <c r="M111" s="47"/>
      <c r="N111" s="137">
        <f>ROUND(N88*T111,2)</f>
        <v>0</v>
      </c>
      <c r="O111" s="138"/>
      <c r="P111" s="138"/>
      <c r="Q111" s="138"/>
      <c r="R111" s="48"/>
      <c r="S111" s="188"/>
      <c r="T111" s="189"/>
      <c r="U111" s="190" t="s">
        <v>47</v>
      </c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188"/>
      <c r="AT111" s="188"/>
      <c r="AU111" s="188"/>
      <c r="AV111" s="188"/>
      <c r="AW111" s="188"/>
      <c r="AX111" s="188"/>
      <c r="AY111" s="191" t="s">
        <v>144</v>
      </c>
      <c r="AZ111" s="188"/>
      <c r="BA111" s="188"/>
      <c r="BB111" s="188"/>
      <c r="BC111" s="188"/>
      <c r="BD111" s="188"/>
      <c r="BE111" s="192">
        <f>IF(U111="základní",N111,0)</f>
        <v>0</v>
      </c>
      <c r="BF111" s="192">
        <f>IF(U111="snížená",N111,0)</f>
        <v>0</v>
      </c>
      <c r="BG111" s="192">
        <f>IF(U111="zákl. přenesená",N111,0)</f>
        <v>0</v>
      </c>
      <c r="BH111" s="192">
        <f>IF(U111="sníž. přenesená",N111,0)</f>
        <v>0</v>
      </c>
      <c r="BI111" s="192">
        <f>IF(U111="nulová",N111,0)</f>
        <v>0</v>
      </c>
      <c r="BJ111" s="191" t="s">
        <v>25</v>
      </c>
      <c r="BK111" s="188"/>
      <c r="BL111" s="188"/>
      <c r="BM111" s="188"/>
    </row>
    <row r="112" s="1" customFormat="1" ht="18" customHeight="1">
      <c r="B112" s="46"/>
      <c r="C112" s="47"/>
      <c r="D112" s="143" t="s">
        <v>145</v>
      </c>
      <c r="E112" s="136"/>
      <c r="F112" s="136"/>
      <c r="G112" s="136"/>
      <c r="H112" s="136"/>
      <c r="I112" s="47"/>
      <c r="J112" s="47"/>
      <c r="K112" s="47"/>
      <c r="L112" s="47"/>
      <c r="M112" s="47"/>
      <c r="N112" s="137">
        <f>ROUND(N88*T112,2)</f>
        <v>0</v>
      </c>
      <c r="O112" s="138"/>
      <c r="P112" s="138"/>
      <c r="Q112" s="138"/>
      <c r="R112" s="48"/>
      <c r="S112" s="188"/>
      <c r="T112" s="189"/>
      <c r="U112" s="190" t="s">
        <v>47</v>
      </c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188"/>
      <c r="AT112" s="188"/>
      <c r="AU112" s="188"/>
      <c r="AV112" s="188"/>
      <c r="AW112" s="188"/>
      <c r="AX112" s="188"/>
      <c r="AY112" s="191" t="s">
        <v>144</v>
      </c>
      <c r="AZ112" s="188"/>
      <c r="BA112" s="188"/>
      <c r="BB112" s="188"/>
      <c r="BC112" s="188"/>
      <c r="BD112" s="188"/>
      <c r="BE112" s="192">
        <f>IF(U112="základní",N112,0)</f>
        <v>0</v>
      </c>
      <c r="BF112" s="192">
        <f>IF(U112="snížená",N112,0)</f>
        <v>0</v>
      </c>
      <c r="BG112" s="192">
        <f>IF(U112="zákl. přenesená",N112,0)</f>
        <v>0</v>
      </c>
      <c r="BH112" s="192">
        <f>IF(U112="sníž. přenesená",N112,0)</f>
        <v>0</v>
      </c>
      <c r="BI112" s="192">
        <f>IF(U112="nulová",N112,0)</f>
        <v>0</v>
      </c>
      <c r="BJ112" s="191" t="s">
        <v>25</v>
      </c>
      <c r="BK112" s="188"/>
      <c r="BL112" s="188"/>
      <c r="BM112" s="188"/>
    </row>
    <row r="113" s="1" customFormat="1" ht="18" customHeight="1">
      <c r="B113" s="46"/>
      <c r="C113" s="47"/>
      <c r="D113" s="143" t="s">
        <v>146</v>
      </c>
      <c r="E113" s="136"/>
      <c r="F113" s="136"/>
      <c r="G113" s="136"/>
      <c r="H113" s="136"/>
      <c r="I113" s="47"/>
      <c r="J113" s="47"/>
      <c r="K113" s="47"/>
      <c r="L113" s="47"/>
      <c r="M113" s="47"/>
      <c r="N113" s="137">
        <f>ROUND(N88*T113,2)</f>
        <v>0</v>
      </c>
      <c r="O113" s="138"/>
      <c r="P113" s="138"/>
      <c r="Q113" s="138"/>
      <c r="R113" s="48"/>
      <c r="S113" s="188"/>
      <c r="T113" s="189"/>
      <c r="U113" s="190" t="s">
        <v>47</v>
      </c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91" t="s">
        <v>144</v>
      </c>
      <c r="AZ113" s="188"/>
      <c r="BA113" s="188"/>
      <c r="BB113" s="188"/>
      <c r="BC113" s="188"/>
      <c r="BD113" s="188"/>
      <c r="BE113" s="192">
        <f>IF(U113="základní",N113,0)</f>
        <v>0</v>
      </c>
      <c r="BF113" s="192">
        <f>IF(U113="snížená",N113,0)</f>
        <v>0</v>
      </c>
      <c r="BG113" s="192">
        <f>IF(U113="zákl. přenesená",N113,0)</f>
        <v>0</v>
      </c>
      <c r="BH113" s="192">
        <f>IF(U113="sníž. přenesená",N113,0)</f>
        <v>0</v>
      </c>
      <c r="BI113" s="192">
        <f>IF(U113="nulová",N113,0)</f>
        <v>0</v>
      </c>
      <c r="BJ113" s="191" t="s">
        <v>25</v>
      </c>
      <c r="BK113" s="188"/>
      <c r="BL113" s="188"/>
      <c r="BM113" s="188"/>
    </row>
    <row r="114" s="1" customFormat="1" ht="18" customHeight="1">
      <c r="B114" s="46"/>
      <c r="C114" s="47"/>
      <c r="D114" s="143" t="s">
        <v>147</v>
      </c>
      <c r="E114" s="136"/>
      <c r="F114" s="136"/>
      <c r="G114" s="136"/>
      <c r="H114" s="136"/>
      <c r="I114" s="47"/>
      <c r="J114" s="47"/>
      <c r="K114" s="47"/>
      <c r="L114" s="47"/>
      <c r="M114" s="47"/>
      <c r="N114" s="137">
        <f>ROUND(N88*T114,2)</f>
        <v>0</v>
      </c>
      <c r="O114" s="138"/>
      <c r="P114" s="138"/>
      <c r="Q114" s="138"/>
      <c r="R114" s="48"/>
      <c r="S114" s="188"/>
      <c r="T114" s="189"/>
      <c r="U114" s="190" t="s">
        <v>47</v>
      </c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91" t="s">
        <v>144</v>
      </c>
      <c r="AZ114" s="188"/>
      <c r="BA114" s="188"/>
      <c r="BB114" s="188"/>
      <c r="BC114" s="188"/>
      <c r="BD114" s="188"/>
      <c r="BE114" s="192">
        <f>IF(U114="základní",N114,0)</f>
        <v>0</v>
      </c>
      <c r="BF114" s="192">
        <f>IF(U114="snížená",N114,0)</f>
        <v>0</v>
      </c>
      <c r="BG114" s="192">
        <f>IF(U114="zákl. přenesená",N114,0)</f>
        <v>0</v>
      </c>
      <c r="BH114" s="192">
        <f>IF(U114="sníž. přenesená",N114,0)</f>
        <v>0</v>
      </c>
      <c r="BI114" s="192">
        <f>IF(U114="nulová",N114,0)</f>
        <v>0</v>
      </c>
      <c r="BJ114" s="191" t="s">
        <v>25</v>
      </c>
      <c r="BK114" s="188"/>
      <c r="BL114" s="188"/>
      <c r="BM114" s="188"/>
    </row>
    <row r="115" s="1" customFormat="1" ht="18" customHeight="1">
      <c r="B115" s="46"/>
      <c r="C115" s="47"/>
      <c r="D115" s="143" t="s">
        <v>148</v>
      </c>
      <c r="E115" s="136"/>
      <c r="F115" s="136"/>
      <c r="G115" s="136"/>
      <c r="H115" s="136"/>
      <c r="I115" s="47"/>
      <c r="J115" s="47"/>
      <c r="K115" s="47"/>
      <c r="L115" s="47"/>
      <c r="M115" s="47"/>
      <c r="N115" s="137">
        <f>ROUND(N88*T115,2)</f>
        <v>0</v>
      </c>
      <c r="O115" s="138"/>
      <c r="P115" s="138"/>
      <c r="Q115" s="138"/>
      <c r="R115" s="48"/>
      <c r="S115" s="188"/>
      <c r="T115" s="189"/>
      <c r="U115" s="190" t="s">
        <v>47</v>
      </c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91" t="s">
        <v>144</v>
      </c>
      <c r="AZ115" s="188"/>
      <c r="BA115" s="188"/>
      <c r="BB115" s="188"/>
      <c r="BC115" s="188"/>
      <c r="BD115" s="188"/>
      <c r="BE115" s="192">
        <f>IF(U115="základní",N115,0)</f>
        <v>0</v>
      </c>
      <c r="BF115" s="192">
        <f>IF(U115="snížená",N115,0)</f>
        <v>0</v>
      </c>
      <c r="BG115" s="192">
        <f>IF(U115="zákl. přenesená",N115,0)</f>
        <v>0</v>
      </c>
      <c r="BH115" s="192">
        <f>IF(U115="sníž. přenesená",N115,0)</f>
        <v>0</v>
      </c>
      <c r="BI115" s="192">
        <f>IF(U115="nulová",N115,0)</f>
        <v>0</v>
      </c>
      <c r="BJ115" s="191" t="s">
        <v>25</v>
      </c>
      <c r="BK115" s="188"/>
      <c r="BL115" s="188"/>
      <c r="BM115" s="188"/>
    </row>
    <row r="116" s="1" customFormat="1" ht="18" customHeight="1">
      <c r="B116" s="46"/>
      <c r="C116" s="47"/>
      <c r="D116" s="136" t="s">
        <v>149</v>
      </c>
      <c r="E116" s="47"/>
      <c r="F116" s="47"/>
      <c r="G116" s="47"/>
      <c r="H116" s="47"/>
      <c r="I116" s="47"/>
      <c r="J116" s="47"/>
      <c r="K116" s="47"/>
      <c r="L116" s="47"/>
      <c r="M116" s="47"/>
      <c r="N116" s="137">
        <f>ROUND(N88*T116,2)</f>
        <v>0</v>
      </c>
      <c r="O116" s="138"/>
      <c r="P116" s="138"/>
      <c r="Q116" s="138"/>
      <c r="R116" s="48"/>
      <c r="S116" s="188"/>
      <c r="T116" s="193"/>
      <c r="U116" s="194" t="s">
        <v>47</v>
      </c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188"/>
      <c r="AT116" s="188"/>
      <c r="AU116" s="188"/>
      <c r="AV116" s="188"/>
      <c r="AW116" s="188"/>
      <c r="AX116" s="188"/>
      <c r="AY116" s="191" t="s">
        <v>150</v>
      </c>
      <c r="AZ116" s="188"/>
      <c r="BA116" s="188"/>
      <c r="BB116" s="188"/>
      <c r="BC116" s="188"/>
      <c r="BD116" s="188"/>
      <c r="BE116" s="192">
        <f>IF(U116="základní",N116,0)</f>
        <v>0</v>
      </c>
      <c r="BF116" s="192">
        <f>IF(U116="snížená",N116,0)</f>
        <v>0</v>
      </c>
      <c r="BG116" s="192">
        <f>IF(U116="zákl. přenesená",N116,0)</f>
        <v>0</v>
      </c>
      <c r="BH116" s="192">
        <f>IF(U116="sníž. přenesená",N116,0)</f>
        <v>0</v>
      </c>
      <c r="BI116" s="192">
        <f>IF(U116="nulová",N116,0)</f>
        <v>0</v>
      </c>
      <c r="BJ116" s="191" t="s">
        <v>25</v>
      </c>
      <c r="BK116" s="188"/>
      <c r="BL116" s="188"/>
      <c r="BM116" s="188"/>
    </row>
    <row r="117" s="1" customForma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  <c r="T117" s="171"/>
      <c r="U117" s="171"/>
    </row>
    <row r="118" s="1" customFormat="1" ht="29.28" customHeight="1">
      <c r="B118" s="46"/>
      <c r="C118" s="150" t="s">
        <v>105</v>
      </c>
      <c r="D118" s="151"/>
      <c r="E118" s="151"/>
      <c r="F118" s="151"/>
      <c r="G118" s="151"/>
      <c r="H118" s="151"/>
      <c r="I118" s="151"/>
      <c r="J118" s="151"/>
      <c r="K118" s="151"/>
      <c r="L118" s="152">
        <f>ROUND(SUM(N88+N110),2)</f>
        <v>0</v>
      </c>
      <c r="M118" s="152"/>
      <c r="N118" s="152"/>
      <c r="O118" s="152"/>
      <c r="P118" s="152"/>
      <c r="Q118" s="152"/>
      <c r="R118" s="48"/>
      <c r="T118" s="171"/>
      <c r="U118" s="171"/>
    </row>
    <row r="119" s="1" customFormat="1" ht="6.96" customHeight="1">
      <c r="B119" s="75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7"/>
      <c r="T119" s="171"/>
      <c r="U119" s="171"/>
    </row>
    <row r="123" s="1" customFormat="1" ht="6.96" customHeight="1">
      <c r="B123" s="78"/>
      <c r="C123" s="79"/>
      <c r="D123" s="79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80"/>
    </row>
    <row r="124" s="1" customFormat="1" ht="36.96" customHeight="1">
      <c r="B124" s="46"/>
      <c r="C124" s="27" t="s">
        <v>151</v>
      </c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8"/>
    </row>
    <row r="125" s="1" customFormat="1" ht="6.96" customHeight="1"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8"/>
    </row>
    <row r="126" s="1" customFormat="1" ht="30" customHeight="1">
      <c r="B126" s="46"/>
      <c r="C126" s="38" t="s">
        <v>19</v>
      </c>
      <c r="D126" s="47"/>
      <c r="E126" s="47"/>
      <c r="F126" s="155" t="str">
        <f>F6</f>
        <v>PS Havlíčkův Brod – stavební úpravy objektů, budova PS a garáže</v>
      </c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47"/>
      <c r="R126" s="48"/>
    </row>
    <row r="127" s="1" customFormat="1" ht="36.96" customHeight="1">
      <c r="B127" s="46"/>
      <c r="C127" s="85" t="s">
        <v>113</v>
      </c>
      <c r="D127" s="47"/>
      <c r="E127" s="47"/>
      <c r="F127" s="87" t="str">
        <f>F7</f>
        <v>736_1 - Budova provozního střediska</v>
      </c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8"/>
    </row>
    <row r="128" s="1" customFormat="1" ht="6.96" customHeight="1"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8"/>
    </row>
    <row r="129" s="1" customFormat="1" ht="18" customHeight="1">
      <c r="B129" s="46"/>
      <c r="C129" s="38" t="s">
        <v>26</v>
      </c>
      <c r="D129" s="47"/>
      <c r="E129" s="47"/>
      <c r="F129" s="33" t="str">
        <f>F9</f>
        <v>p.č.st. 6465, k.ú. Havlíčkův Brod</v>
      </c>
      <c r="G129" s="47"/>
      <c r="H129" s="47"/>
      <c r="I129" s="47"/>
      <c r="J129" s="47"/>
      <c r="K129" s="38" t="s">
        <v>28</v>
      </c>
      <c r="L129" s="47"/>
      <c r="M129" s="90" t="str">
        <f>IF(O9="","",O9)</f>
        <v>24. 4. 2017</v>
      </c>
      <c r="N129" s="90"/>
      <c r="O129" s="90"/>
      <c r="P129" s="90"/>
      <c r="Q129" s="47"/>
      <c r="R129" s="48"/>
    </row>
    <row r="130" s="1" customFormat="1" ht="6.96" customHeight="1"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8"/>
    </row>
    <row r="131" s="1" customFormat="1">
      <c r="B131" s="46"/>
      <c r="C131" s="38" t="s">
        <v>32</v>
      </c>
      <c r="D131" s="47"/>
      <c r="E131" s="47"/>
      <c r="F131" s="33" t="str">
        <f>E12</f>
        <v xml:space="preserve"> </v>
      </c>
      <c r="G131" s="47"/>
      <c r="H131" s="47"/>
      <c r="I131" s="47"/>
      <c r="J131" s="47"/>
      <c r="K131" s="38" t="s">
        <v>38</v>
      </c>
      <c r="L131" s="47"/>
      <c r="M131" s="33" t="str">
        <f>E18</f>
        <v xml:space="preserve"> </v>
      </c>
      <c r="N131" s="33"/>
      <c r="O131" s="33"/>
      <c r="P131" s="33"/>
      <c r="Q131" s="33"/>
      <c r="R131" s="48"/>
    </row>
    <row r="132" s="1" customFormat="1" ht="14.4" customHeight="1">
      <c r="B132" s="46"/>
      <c r="C132" s="38" t="s">
        <v>36</v>
      </c>
      <c r="D132" s="47"/>
      <c r="E132" s="47"/>
      <c r="F132" s="33" t="str">
        <f>IF(E15="","",E15)</f>
        <v>Vyplň údaj</v>
      </c>
      <c r="G132" s="47"/>
      <c r="H132" s="47"/>
      <c r="I132" s="47"/>
      <c r="J132" s="47"/>
      <c r="K132" s="38" t="s">
        <v>40</v>
      </c>
      <c r="L132" s="47"/>
      <c r="M132" s="33" t="str">
        <f>E21</f>
        <v>Němec</v>
      </c>
      <c r="N132" s="33"/>
      <c r="O132" s="33"/>
      <c r="P132" s="33"/>
      <c r="Q132" s="33"/>
      <c r="R132" s="48"/>
    </row>
    <row r="133" s="1" customFormat="1" ht="10.32" customHeight="1">
      <c r="B133" s="46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8"/>
    </row>
    <row r="134" s="8" customFormat="1" ht="29.28" customHeight="1">
      <c r="B134" s="195"/>
      <c r="C134" s="196" t="s">
        <v>152</v>
      </c>
      <c r="D134" s="197" t="s">
        <v>153</v>
      </c>
      <c r="E134" s="197" t="s">
        <v>64</v>
      </c>
      <c r="F134" s="197" t="s">
        <v>154</v>
      </c>
      <c r="G134" s="197"/>
      <c r="H134" s="197"/>
      <c r="I134" s="197"/>
      <c r="J134" s="197" t="s">
        <v>155</v>
      </c>
      <c r="K134" s="197" t="s">
        <v>156</v>
      </c>
      <c r="L134" s="197" t="s">
        <v>157</v>
      </c>
      <c r="M134" s="197"/>
      <c r="N134" s="197" t="s">
        <v>119</v>
      </c>
      <c r="O134" s="197"/>
      <c r="P134" s="197"/>
      <c r="Q134" s="198"/>
      <c r="R134" s="199"/>
      <c r="T134" s="106" t="s">
        <v>158</v>
      </c>
      <c r="U134" s="107" t="s">
        <v>46</v>
      </c>
      <c r="V134" s="107" t="s">
        <v>159</v>
      </c>
      <c r="W134" s="107" t="s">
        <v>160</v>
      </c>
      <c r="X134" s="107" t="s">
        <v>161</v>
      </c>
      <c r="Y134" s="107" t="s">
        <v>162</v>
      </c>
      <c r="Z134" s="107" t="s">
        <v>163</v>
      </c>
      <c r="AA134" s="108" t="s">
        <v>164</v>
      </c>
    </row>
    <row r="135" s="1" customFormat="1" ht="29.28" customHeight="1">
      <c r="B135" s="46"/>
      <c r="C135" s="110" t="s">
        <v>116</v>
      </c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200">
        <f>BK135</f>
        <v>0</v>
      </c>
      <c r="O135" s="201"/>
      <c r="P135" s="201"/>
      <c r="Q135" s="201"/>
      <c r="R135" s="48"/>
      <c r="T135" s="109"/>
      <c r="U135" s="67"/>
      <c r="V135" s="67"/>
      <c r="W135" s="202">
        <f>W136+W294+W399</f>
        <v>0</v>
      </c>
      <c r="X135" s="67"/>
      <c r="Y135" s="202">
        <f>Y136+Y294+Y399</f>
        <v>99.021616985000023</v>
      </c>
      <c r="Z135" s="67"/>
      <c r="AA135" s="203">
        <f>AA136+AA294+AA399</f>
        <v>94.195477180000012</v>
      </c>
      <c r="AT135" s="22" t="s">
        <v>81</v>
      </c>
      <c r="AU135" s="22" t="s">
        <v>121</v>
      </c>
      <c r="BK135" s="204">
        <f>BK136+BK294+BK399</f>
        <v>0</v>
      </c>
    </row>
    <row r="136" s="9" customFormat="1" ht="37.44" customHeight="1">
      <c r="B136" s="205"/>
      <c r="C136" s="206"/>
      <c r="D136" s="207" t="s">
        <v>122</v>
      </c>
      <c r="E136" s="207"/>
      <c r="F136" s="207"/>
      <c r="G136" s="207"/>
      <c r="H136" s="207"/>
      <c r="I136" s="207"/>
      <c r="J136" s="207"/>
      <c r="K136" s="207"/>
      <c r="L136" s="207"/>
      <c r="M136" s="207"/>
      <c r="N136" s="208">
        <f>BK136</f>
        <v>0</v>
      </c>
      <c r="O136" s="178"/>
      <c r="P136" s="178"/>
      <c r="Q136" s="178"/>
      <c r="R136" s="209"/>
      <c r="T136" s="210"/>
      <c r="U136" s="206"/>
      <c r="V136" s="206"/>
      <c r="W136" s="211">
        <f>W137+W148+W160+W167+W175+W246+W290+W292</f>
        <v>0</v>
      </c>
      <c r="X136" s="206"/>
      <c r="Y136" s="211">
        <f>Y137+Y148+Y160+Y167+Y175+Y246+Y290+Y292</f>
        <v>91.510251670000017</v>
      </c>
      <c r="Z136" s="206"/>
      <c r="AA136" s="212">
        <f>AA137+AA148+AA160+AA167+AA175+AA246+AA290+AA292</f>
        <v>92.241240000000005</v>
      </c>
      <c r="AR136" s="213" t="s">
        <v>25</v>
      </c>
      <c r="AT136" s="214" t="s">
        <v>81</v>
      </c>
      <c r="AU136" s="214" t="s">
        <v>82</v>
      </c>
      <c r="AY136" s="213" t="s">
        <v>165</v>
      </c>
      <c r="BK136" s="215">
        <f>BK137+BK148+BK160+BK167+BK175+BK246+BK290+BK292</f>
        <v>0</v>
      </c>
    </row>
    <row r="137" s="9" customFormat="1" ht="19.92" customHeight="1">
      <c r="B137" s="205"/>
      <c r="C137" s="206"/>
      <c r="D137" s="216" t="s">
        <v>123</v>
      </c>
      <c r="E137" s="216"/>
      <c r="F137" s="216"/>
      <c r="G137" s="216"/>
      <c r="H137" s="216"/>
      <c r="I137" s="216"/>
      <c r="J137" s="216"/>
      <c r="K137" s="216"/>
      <c r="L137" s="216"/>
      <c r="M137" s="216"/>
      <c r="N137" s="217">
        <f>BK137</f>
        <v>0</v>
      </c>
      <c r="O137" s="218"/>
      <c r="P137" s="218"/>
      <c r="Q137" s="218"/>
      <c r="R137" s="209"/>
      <c r="T137" s="210"/>
      <c r="U137" s="206"/>
      <c r="V137" s="206"/>
      <c r="W137" s="211">
        <f>SUM(W138:W147)</f>
        <v>0</v>
      </c>
      <c r="X137" s="206"/>
      <c r="Y137" s="211">
        <f>SUM(Y138:Y147)</f>
        <v>0</v>
      </c>
      <c r="Z137" s="206"/>
      <c r="AA137" s="212">
        <f>SUM(AA138:AA147)</f>
        <v>70.966000000000008</v>
      </c>
      <c r="AR137" s="213" t="s">
        <v>25</v>
      </c>
      <c r="AT137" s="214" t="s">
        <v>81</v>
      </c>
      <c r="AU137" s="214" t="s">
        <v>25</v>
      </c>
      <c r="AY137" s="213" t="s">
        <v>165</v>
      </c>
      <c r="BK137" s="215">
        <f>SUM(BK138:BK147)</f>
        <v>0</v>
      </c>
    </row>
    <row r="138" s="1" customFormat="1" ht="25.5" customHeight="1">
      <c r="B138" s="46"/>
      <c r="C138" s="219" t="s">
        <v>25</v>
      </c>
      <c r="D138" s="219" t="s">
        <v>166</v>
      </c>
      <c r="E138" s="220" t="s">
        <v>167</v>
      </c>
      <c r="F138" s="221" t="s">
        <v>168</v>
      </c>
      <c r="G138" s="221"/>
      <c r="H138" s="221"/>
      <c r="I138" s="221"/>
      <c r="J138" s="222" t="s">
        <v>169</v>
      </c>
      <c r="K138" s="223">
        <v>140.21000000000001</v>
      </c>
      <c r="L138" s="224">
        <v>0</v>
      </c>
      <c r="M138" s="225"/>
      <c r="N138" s="226">
        <f>ROUND(L138*K138,2)</f>
        <v>0</v>
      </c>
      <c r="O138" s="226"/>
      <c r="P138" s="226"/>
      <c r="Q138" s="226"/>
      <c r="R138" s="48"/>
      <c r="T138" s="227" t="s">
        <v>23</v>
      </c>
      <c r="U138" s="56" t="s">
        <v>47</v>
      </c>
      <c r="V138" s="47"/>
      <c r="W138" s="228">
        <f>V138*K138</f>
        <v>0</v>
      </c>
      <c r="X138" s="228">
        <v>0</v>
      </c>
      <c r="Y138" s="228">
        <f>X138*K138</f>
        <v>0</v>
      </c>
      <c r="Z138" s="228">
        <v>0.26000000000000001</v>
      </c>
      <c r="AA138" s="229">
        <f>Z138*K138</f>
        <v>36.454600000000006</v>
      </c>
      <c r="AR138" s="22" t="s">
        <v>170</v>
      </c>
      <c r="AT138" s="22" t="s">
        <v>166</v>
      </c>
      <c r="AU138" s="22" t="s">
        <v>111</v>
      </c>
      <c r="AY138" s="22" t="s">
        <v>165</v>
      </c>
      <c r="BE138" s="142">
        <f>IF(U138="základní",N138,0)</f>
        <v>0</v>
      </c>
      <c r="BF138" s="142">
        <f>IF(U138="snížená",N138,0)</f>
        <v>0</v>
      </c>
      <c r="BG138" s="142">
        <f>IF(U138="zákl. přenesená",N138,0)</f>
        <v>0</v>
      </c>
      <c r="BH138" s="142">
        <f>IF(U138="sníž. přenesená",N138,0)</f>
        <v>0</v>
      </c>
      <c r="BI138" s="142">
        <f>IF(U138="nulová",N138,0)</f>
        <v>0</v>
      </c>
      <c r="BJ138" s="22" t="s">
        <v>25</v>
      </c>
      <c r="BK138" s="142">
        <f>ROUND(L138*K138,2)</f>
        <v>0</v>
      </c>
      <c r="BL138" s="22" t="s">
        <v>170</v>
      </c>
      <c r="BM138" s="22" t="s">
        <v>171</v>
      </c>
    </row>
    <row r="139" s="1" customFormat="1" ht="16.5" customHeight="1">
      <c r="B139" s="46"/>
      <c r="C139" s="47"/>
      <c r="D139" s="47"/>
      <c r="E139" s="47"/>
      <c r="F139" s="230" t="s">
        <v>172</v>
      </c>
      <c r="G139" s="67"/>
      <c r="H139" s="67"/>
      <c r="I139" s="67"/>
      <c r="J139" s="47"/>
      <c r="K139" s="47"/>
      <c r="L139" s="47"/>
      <c r="M139" s="47"/>
      <c r="N139" s="47"/>
      <c r="O139" s="47"/>
      <c r="P139" s="47"/>
      <c r="Q139" s="47"/>
      <c r="R139" s="48"/>
      <c r="T139" s="189"/>
      <c r="U139" s="47"/>
      <c r="V139" s="47"/>
      <c r="W139" s="47"/>
      <c r="X139" s="47"/>
      <c r="Y139" s="47"/>
      <c r="Z139" s="47"/>
      <c r="AA139" s="100"/>
      <c r="AT139" s="22" t="s">
        <v>173</v>
      </c>
      <c r="AU139" s="22" t="s">
        <v>111</v>
      </c>
    </row>
    <row r="140" s="1" customFormat="1" ht="25.5" customHeight="1">
      <c r="B140" s="46"/>
      <c r="C140" s="219" t="s">
        <v>111</v>
      </c>
      <c r="D140" s="219" t="s">
        <v>166</v>
      </c>
      <c r="E140" s="220" t="s">
        <v>174</v>
      </c>
      <c r="F140" s="221" t="s">
        <v>175</v>
      </c>
      <c r="G140" s="221"/>
      <c r="H140" s="221"/>
      <c r="I140" s="221"/>
      <c r="J140" s="222" t="s">
        <v>169</v>
      </c>
      <c r="K140" s="223">
        <v>140.21000000000001</v>
      </c>
      <c r="L140" s="224">
        <v>0</v>
      </c>
      <c r="M140" s="225"/>
      <c r="N140" s="226">
        <f>ROUND(L140*K140,2)</f>
        <v>0</v>
      </c>
      <c r="O140" s="226"/>
      <c r="P140" s="226"/>
      <c r="Q140" s="226"/>
      <c r="R140" s="48"/>
      <c r="T140" s="227" t="s">
        <v>23</v>
      </c>
      <c r="U140" s="56" t="s">
        <v>47</v>
      </c>
      <c r="V140" s="47"/>
      <c r="W140" s="228">
        <f>V140*K140</f>
        <v>0</v>
      </c>
      <c r="X140" s="228">
        <v>0</v>
      </c>
      <c r="Y140" s="228">
        <f>X140*K140</f>
        <v>0</v>
      </c>
      <c r="Z140" s="228">
        <v>0.23999999999999999</v>
      </c>
      <c r="AA140" s="229">
        <f>Z140*K140</f>
        <v>33.650399999999998</v>
      </c>
      <c r="AR140" s="22" t="s">
        <v>170</v>
      </c>
      <c r="AT140" s="22" t="s">
        <v>166</v>
      </c>
      <c r="AU140" s="22" t="s">
        <v>111</v>
      </c>
      <c r="AY140" s="22" t="s">
        <v>165</v>
      </c>
      <c r="BE140" s="142">
        <f>IF(U140="základní",N140,0)</f>
        <v>0</v>
      </c>
      <c r="BF140" s="142">
        <f>IF(U140="snížená",N140,0)</f>
        <v>0</v>
      </c>
      <c r="BG140" s="142">
        <f>IF(U140="zákl. přenesená",N140,0)</f>
        <v>0</v>
      </c>
      <c r="BH140" s="142">
        <f>IF(U140="sníž. přenesená",N140,0)</f>
        <v>0</v>
      </c>
      <c r="BI140" s="142">
        <f>IF(U140="nulová",N140,0)</f>
        <v>0</v>
      </c>
      <c r="BJ140" s="22" t="s">
        <v>25</v>
      </c>
      <c r="BK140" s="142">
        <f>ROUND(L140*K140,2)</f>
        <v>0</v>
      </c>
      <c r="BL140" s="22" t="s">
        <v>170</v>
      </c>
      <c r="BM140" s="22" t="s">
        <v>176</v>
      </c>
    </row>
    <row r="141" s="1" customFormat="1" ht="25.5" customHeight="1">
      <c r="B141" s="46"/>
      <c r="C141" s="219" t="s">
        <v>177</v>
      </c>
      <c r="D141" s="219" t="s">
        <v>166</v>
      </c>
      <c r="E141" s="220" t="s">
        <v>178</v>
      </c>
      <c r="F141" s="221" t="s">
        <v>179</v>
      </c>
      <c r="G141" s="221"/>
      <c r="H141" s="221"/>
      <c r="I141" s="221"/>
      <c r="J141" s="222" t="s">
        <v>180</v>
      </c>
      <c r="K141" s="223">
        <v>4.2000000000000002</v>
      </c>
      <c r="L141" s="224">
        <v>0</v>
      </c>
      <c r="M141" s="225"/>
      <c r="N141" s="226">
        <f>ROUND(L141*K141,2)</f>
        <v>0</v>
      </c>
      <c r="O141" s="226"/>
      <c r="P141" s="226"/>
      <c r="Q141" s="226"/>
      <c r="R141" s="48"/>
      <c r="T141" s="227" t="s">
        <v>23</v>
      </c>
      <c r="U141" s="56" t="s">
        <v>47</v>
      </c>
      <c r="V141" s="47"/>
      <c r="W141" s="228">
        <f>V141*K141</f>
        <v>0</v>
      </c>
      <c r="X141" s="228">
        <v>0</v>
      </c>
      <c r="Y141" s="228">
        <f>X141*K141</f>
        <v>0</v>
      </c>
      <c r="Z141" s="228">
        <v>0.20499999999999999</v>
      </c>
      <c r="AA141" s="229">
        <f>Z141*K141</f>
        <v>0.86099999999999999</v>
      </c>
      <c r="AR141" s="22" t="s">
        <v>170</v>
      </c>
      <c r="AT141" s="22" t="s">
        <v>166</v>
      </c>
      <c r="AU141" s="22" t="s">
        <v>111</v>
      </c>
      <c r="AY141" s="22" t="s">
        <v>165</v>
      </c>
      <c r="BE141" s="142">
        <f>IF(U141="základní",N141,0)</f>
        <v>0</v>
      </c>
      <c r="BF141" s="142">
        <f>IF(U141="snížená",N141,0)</f>
        <v>0</v>
      </c>
      <c r="BG141" s="142">
        <f>IF(U141="zákl. přenesená",N141,0)</f>
        <v>0</v>
      </c>
      <c r="BH141" s="142">
        <f>IF(U141="sníž. přenesená",N141,0)</f>
        <v>0</v>
      </c>
      <c r="BI141" s="142">
        <f>IF(U141="nulová",N141,0)</f>
        <v>0</v>
      </c>
      <c r="BJ141" s="22" t="s">
        <v>25</v>
      </c>
      <c r="BK141" s="142">
        <f>ROUND(L141*K141,2)</f>
        <v>0</v>
      </c>
      <c r="BL141" s="22" t="s">
        <v>170</v>
      </c>
      <c r="BM141" s="22" t="s">
        <v>181</v>
      </c>
    </row>
    <row r="142" s="1" customFormat="1" ht="16.5" customHeight="1">
      <c r="B142" s="46"/>
      <c r="C142" s="47"/>
      <c r="D142" s="47"/>
      <c r="E142" s="47"/>
      <c r="F142" s="230" t="s">
        <v>182</v>
      </c>
      <c r="G142" s="67"/>
      <c r="H142" s="67"/>
      <c r="I142" s="67"/>
      <c r="J142" s="47"/>
      <c r="K142" s="47"/>
      <c r="L142" s="47"/>
      <c r="M142" s="47"/>
      <c r="N142" s="47"/>
      <c r="O142" s="47"/>
      <c r="P142" s="47"/>
      <c r="Q142" s="47"/>
      <c r="R142" s="48"/>
      <c r="T142" s="189"/>
      <c r="U142" s="47"/>
      <c r="V142" s="47"/>
      <c r="W142" s="47"/>
      <c r="X142" s="47"/>
      <c r="Y142" s="47"/>
      <c r="Z142" s="47"/>
      <c r="AA142" s="100"/>
      <c r="AT142" s="22" t="s">
        <v>173</v>
      </c>
      <c r="AU142" s="22" t="s">
        <v>111</v>
      </c>
    </row>
    <row r="143" s="10" customFormat="1" ht="16.5" customHeight="1">
      <c r="B143" s="231"/>
      <c r="C143" s="232"/>
      <c r="D143" s="232"/>
      <c r="E143" s="233" t="s">
        <v>23</v>
      </c>
      <c r="F143" s="234" t="s">
        <v>183</v>
      </c>
      <c r="G143" s="232"/>
      <c r="H143" s="232"/>
      <c r="I143" s="232"/>
      <c r="J143" s="232"/>
      <c r="K143" s="235">
        <v>4.2000000000000002</v>
      </c>
      <c r="L143" s="232"/>
      <c r="M143" s="232"/>
      <c r="N143" s="232"/>
      <c r="O143" s="232"/>
      <c r="P143" s="232"/>
      <c r="Q143" s="232"/>
      <c r="R143" s="236"/>
      <c r="T143" s="237"/>
      <c r="U143" s="232"/>
      <c r="V143" s="232"/>
      <c r="W143" s="232"/>
      <c r="X143" s="232"/>
      <c r="Y143" s="232"/>
      <c r="Z143" s="232"/>
      <c r="AA143" s="238"/>
      <c r="AT143" s="239" t="s">
        <v>184</v>
      </c>
      <c r="AU143" s="239" t="s">
        <v>111</v>
      </c>
      <c r="AV143" s="10" t="s">
        <v>111</v>
      </c>
      <c r="AW143" s="10" t="s">
        <v>39</v>
      </c>
      <c r="AX143" s="10" t="s">
        <v>25</v>
      </c>
      <c r="AY143" s="239" t="s">
        <v>165</v>
      </c>
    </row>
    <row r="144" s="1" customFormat="1" ht="25.5" customHeight="1">
      <c r="B144" s="46"/>
      <c r="C144" s="219" t="s">
        <v>170</v>
      </c>
      <c r="D144" s="219" t="s">
        <v>166</v>
      </c>
      <c r="E144" s="220" t="s">
        <v>185</v>
      </c>
      <c r="F144" s="221" t="s">
        <v>186</v>
      </c>
      <c r="G144" s="221"/>
      <c r="H144" s="221"/>
      <c r="I144" s="221"/>
      <c r="J144" s="222" t="s">
        <v>187</v>
      </c>
      <c r="K144" s="223">
        <v>34.051000000000002</v>
      </c>
      <c r="L144" s="224">
        <v>0</v>
      </c>
      <c r="M144" s="225"/>
      <c r="N144" s="226">
        <f>ROUND(L144*K144,2)</f>
        <v>0</v>
      </c>
      <c r="O144" s="226"/>
      <c r="P144" s="226"/>
      <c r="Q144" s="226"/>
      <c r="R144" s="48"/>
      <c r="T144" s="227" t="s">
        <v>23</v>
      </c>
      <c r="U144" s="56" t="s">
        <v>47</v>
      </c>
      <c r="V144" s="47"/>
      <c r="W144" s="228">
        <f>V144*K144</f>
        <v>0</v>
      </c>
      <c r="X144" s="228">
        <v>0</v>
      </c>
      <c r="Y144" s="228">
        <f>X144*K144</f>
        <v>0</v>
      </c>
      <c r="Z144" s="228">
        <v>0</v>
      </c>
      <c r="AA144" s="229">
        <f>Z144*K144</f>
        <v>0</v>
      </c>
      <c r="AR144" s="22" t="s">
        <v>170</v>
      </c>
      <c r="AT144" s="22" t="s">
        <v>166</v>
      </c>
      <c r="AU144" s="22" t="s">
        <v>111</v>
      </c>
      <c r="AY144" s="22" t="s">
        <v>165</v>
      </c>
      <c r="BE144" s="142">
        <f>IF(U144="základní",N144,0)</f>
        <v>0</v>
      </c>
      <c r="BF144" s="142">
        <f>IF(U144="snížená",N144,0)</f>
        <v>0</v>
      </c>
      <c r="BG144" s="142">
        <f>IF(U144="zákl. přenesená",N144,0)</f>
        <v>0</v>
      </c>
      <c r="BH144" s="142">
        <f>IF(U144="sníž. přenesená",N144,0)</f>
        <v>0</v>
      </c>
      <c r="BI144" s="142">
        <f>IF(U144="nulová",N144,0)</f>
        <v>0</v>
      </c>
      <c r="BJ144" s="22" t="s">
        <v>25</v>
      </c>
      <c r="BK144" s="142">
        <f>ROUND(L144*K144,2)</f>
        <v>0</v>
      </c>
      <c r="BL144" s="22" t="s">
        <v>170</v>
      </c>
      <c r="BM144" s="22" t="s">
        <v>188</v>
      </c>
    </row>
    <row r="145" s="10" customFormat="1" ht="16.5" customHeight="1">
      <c r="B145" s="231"/>
      <c r="C145" s="232"/>
      <c r="D145" s="232"/>
      <c r="E145" s="233" t="s">
        <v>23</v>
      </c>
      <c r="F145" s="240" t="s">
        <v>189</v>
      </c>
      <c r="G145" s="241"/>
      <c r="H145" s="241"/>
      <c r="I145" s="241"/>
      <c r="J145" s="232"/>
      <c r="K145" s="235">
        <v>34.051000000000002</v>
      </c>
      <c r="L145" s="232"/>
      <c r="M145" s="232"/>
      <c r="N145" s="232"/>
      <c r="O145" s="232"/>
      <c r="P145" s="232"/>
      <c r="Q145" s="232"/>
      <c r="R145" s="236"/>
      <c r="T145" s="237"/>
      <c r="U145" s="232"/>
      <c r="V145" s="232"/>
      <c r="W145" s="232"/>
      <c r="X145" s="232"/>
      <c r="Y145" s="232"/>
      <c r="Z145" s="232"/>
      <c r="AA145" s="238"/>
      <c r="AT145" s="239" t="s">
        <v>184</v>
      </c>
      <c r="AU145" s="239" t="s">
        <v>111</v>
      </c>
      <c r="AV145" s="10" t="s">
        <v>111</v>
      </c>
      <c r="AW145" s="10" t="s">
        <v>39</v>
      </c>
      <c r="AX145" s="10" t="s">
        <v>25</v>
      </c>
      <c r="AY145" s="239" t="s">
        <v>165</v>
      </c>
    </row>
    <row r="146" s="1" customFormat="1" ht="25.5" customHeight="1">
      <c r="B146" s="46"/>
      <c r="C146" s="219" t="s">
        <v>190</v>
      </c>
      <c r="D146" s="219" t="s">
        <v>166</v>
      </c>
      <c r="E146" s="220" t="s">
        <v>191</v>
      </c>
      <c r="F146" s="221" t="s">
        <v>192</v>
      </c>
      <c r="G146" s="221"/>
      <c r="H146" s="221"/>
      <c r="I146" s="221"/>
      <c r="J146" s="222" t="s">
        <v>187</v>
      </c>
      <c r="K146" s="223">
        <v>34.051000000000002</v>
      </c>
      <c r="L146" s="224">
        <v>0</v>
      </c>
      <c r="M146" s="225"/>
      <c r="N146" s="226">
        <f>ROUND(L146*K146,2)</f>
        <v>0</v>
      </c>
      <c r="O146" s="226"/>
      <c r="P146" s="226"/>
      <c r="Q146" s="226"/>
      <c r="R146" s="48"/>
      <c r="T146" s="227" t="s">
        <v>23</v>
      </c>
      <c r="U146" s="56" t="s">
        <v>47</v>
      </c>
      <c r="V146" s="47"/>
      <c r="W146" s="228">
        <f>V146*K146</f>
        <v>0</v>
      </c>
      <c r="X146" s="228">
        <v>0</v>
      </c>
      <c r="Y146" s="228">
        <f>X146*K146</f>
        <v>0</v>
      </c>
      <c r="Z146" s="228">
        <v>0</v>
      </c>
      <c r="AA146" s="229">
        <f>Z146*K146</f>
        <v>0</v>
      </c>
      <c r="AR146" s="22" t="s">
        <v>170</v>
      </c>
      <c r="AT146" s="22" t="s">
        <v>166</v>
      </c>
      <c r="AU146" s="22" t="s">
        <v>111</v>
      </c>
      <c r="AY146" s="22" t="s">
        <v>165</v>
      </c>
      <c r="BE146" s="142">
        <f>IF(U146="základní",N146,0)</f>
        <v>0</v>
      </c>
      <c r="BF146" s="142">
        <f>IF(U146="snížená",N146,0)</f>
        <v>0</v>
      </c>
      <c r="BG146" s="142">
        <f>IF(U146="zákl. přenesená",N146,0)</f>
        <v>0</v>
      </c>
      <c r="BH146" s="142">
        <f>IF(U146="sníž. přenesená",N146,0)</f>
        <v>0</v>
      </c>
      <c r="BI146" s="142">
        <f>IF(U146="nulová",N146,0)</f>
        <v>0</v>
      </c>
      <c r="BJ146" s="22" t="s">
        <v>25</v>
      </c>
      <c r="BK146" s="142">
        <f>ROUND(L146*K146,2)</f>
        <v>0</v>
      </c>
      <c r="BL146" s="22" t="s">
        <v>170</v>
      </c>
      <c r="BM146" s="22" t="s">
        <v>193</v>
      </c>
    </row>
    <row r="147" s="1" customFormat="1" ht="25.5" customHeight="1">
      <c r="B147" s="46"/>
      <c r="C147" s="219" t="s">
        <v>194</v>
      </c>
      <c r="D147" s="219" t="s">
        <v>166</v>
      </c>
      <c r="E147" s="220" t="s">
        <v>195</v>
      </c>
      <c r="F147" s="221" t="s">
        <v>196</v>
      </c>
      <c r="G147" s="221"/>
      <c r="H147" s="221"/>
      <c r="I147" s="221"/>
      <c r="J147" s="222" t="s">
        <v>187</v>
      </c>
      <c r="K147" s="223">
        <v>34.051000000000002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23</v>
      </c>
      <c r="U147" s="56" t="s">
        <v>47</v>
      </c>
      <c r="V147" s="47"/>
      <c r="W147" s="228">
        <f>V147*K147</f>
        <v>0</v>
      </c>
      <c r="X147" s="228">
        <v>0</v>
      </c>
      <c r="Y147" s="228">
        <f>X147*K147</f>
        <v>0</v>
      </c>
      <c r="Z147" s="228">
        <v>0</v>
      </c>
      <c r="AA147" s="229">
        <f>Z147*K147</f>
        <v>0</v>
      </c>
      <c r="AR147" s="22" t="s">
        <v>170</v>
      </c>
      <c r="AT147" s="22" t="s">
        <v>166</v>
      </c>
      <c r="AU147" s="22" t="s">
        <v>111</v>
      </c>
      <c r="AY147" s="22" t="s">
        <v>165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25</v>
      </c>
      <c r="BK147" s="142">
        <f>ROUND(L147*K147,2)</f>
        <v>0</v>
      </c>
      <c r="BL147" s="22" t="s">
        <v>170</v>
      </c>
      <c r="BM147" s="22" t="s">
        <v>197</v>
      </c>
    </row>
    <row r="148" s="9" customFormat="1" ht="29.88" customHeight="1">
      <c r="B148" s="205"/>
      <c r="C148" s="206"/>
      <c r="D148" s="216" t="s">
        <v>124</v>
      </c>
      <c r="E148" s="216"/>
      <c r="F148" s="216"/>
      <c r="G148" s="216"/>
      <c r="H148" s="216"/>
      <c r="I148" s="216"/>
      <c r="J148" s="216"/>
      <c r="K148" s="216"/>
      <c r="L148" s="216"/>
      <c r="M148" s="216"/>
      <c r="N148" s="242">
        <f>BK148</f>
        <v>0</v>
      </c>
      <c r="O148" s="243"/>
      <c r="P148" s="243"/>
      <c r="Q148" s="243"/>
      <c r="R148" s="209"/>
      <c r="T148" s="210"/>
      <c r="U148" s="206"/>
      <c r="V148" s="206"/>
      <c r="W148" s="211">
        <f>SUM(W149:W159)</f>
        <v>0</v>
      </c>
      <c r="X148" s="206"/>
      <c r="Y148" s="211">
        <f>SUM(Y149:Y159)</f>
        <v>2.9526870000000001</v>
      </c>
      <c r="Z148" s="206"/>
      <c r="AA148" s="212">
        <f>SUM(AA149:AA159)</f>
        <v>0</v>
      </c>
      <c r="AR148" s="213" t="s">
        <v>25</v>
      </c>
      <c r="AT148" s="214" t="s">
        <v>81</v>
      </c>
      <c r="AU148" s="214" t="s">
        <v>25</v>
      </c>
      <c r="AY148" s="213" t="s">
        <v>165</v>
      </c>
      <c r="BK148" s="215">
        <f>SUM(BK149:BK159)</f>
        <v>0</v>
      </c>
    </row>
    <row r="149" s="1" customFormat="1" ht="25.5" customHeight="1">
      <c r="B149" s="46"/>
      <c r="C149" s="219" t="s">
        <v>198</v>
      </c>
      <c r="D149" s="219" t="s">
        <v>166</v>
      </c>
      <c r="E149" s="220" t="s">
        <v>199</v>
      </c>
      <c r="F149" s="221" t="s">
        <v>200</v>
      </c>
      <c r="G149" s="221"/>
      <c r="H149" s="221"/>
      <c r="I149" s="221"/>
      <c r="J149" s="222" t="s">
        <v>180</v>
      </c>
      <c r="K149" s="223">
        <v>13.18</v>
      </c>
      <c r="L149" s="224">
        <v>0</v>
      </c>
      <c r="M149" s="225"/>
      <c r="N149" s="226">
        <f>ROUND(L149*K149,2)</f>
        <v>0</v>
      </c>
      <c r="O149" s="226"/>
      <c r="P149" s="226"/>
      <c r="Q149" s="226"/>
      <c r="R149" s="48"/>
      <c r="T149" s="227" t="s">
        <v>23</v>
      </c>
      <c r="U149" s="56" t="s">
        <v>47</v>
      </c>
      <c r="V149" s="47"/>
      <c r="W149" s="228">
        <f>V149*K149</f>
        <v>0</v>
      </c>
      <c r="X149" s="228">
        <v>0.00033</v>
      </c>
      <c r="Y149" s="228">
        <f>X149*K149</f>
        <v>0.0043493999999999998</v>
      </c>
      <c r="Z149" s="228">
        <v>0</v>
      </c>
      <c r="AA149" s="229">
        <f>Z149*K149</f>
        <v>0</v>
      </c>
      <c r="AR149" s="22" t="s">
        <v>170</v>
      </c>
      <c r="AT149" s="22" t="s">
        <v>166</v>
      </c>
      <c r="AU149" s="22" t="s">
        <v>111</v>
      </c>
      <c r="AY149" s="22" t="s">
        <v>165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22" t="s">
        <v>25</v>
      </c>
      <c r="BK149" s="142">
        <f>ROUND(L149*K149,2)</f>
        <v>0</v>
      </c>
      <c r="BL149" s="22" t="s">
        <v>170</v>
      </c>
      <c r="BM149" s="22" t="s">
        <v>201</v>
      </c>
    </row>
    <row r="150" s="1" customFormat="1" ht="24" customHeight="1">
      <c r="B150" s="46"/>
      <c r="C150" s="47"/>
      <c r="D150" s="47"/>
      <c r="E150" s="47"/>
      <c r="F150" s="230" t="s">
        <v>202</v>
      </c>
      <c r="G150" s="67"/>
      <c r="H150" s="67"/>
      <c r="I150" s="67"/>
      <c r="J150" s="47"/>
      <c r="K150" s="47"/>
      <c r="L150" s="47"/>
      <c r="M150" s="47"/>
      <c r="N150" s="47"/>
      <c r="O150" s="47"/>
      <c r="P150" s="47"/>
      <c r="Q150" s="47"/>
      <c r="R150" s="48"/>
      <c r="T150" s="189"/>
      <c r="U150" s="47"/>
      <c r="V150" s="47"/>
      <c r="W150" s="47"/>
      <c r="X150" s="47"/>
      <c r="Y150" s="47"/>
      <c r="Z150" s="47"/>
      <c r="AA150" s="100"/>
      <c r="AT150" s="22" t="s">
        <v>173</v>
      </c>
      <c r="AU150" s="22" t="s">
        <v>111</v>
      </c>
    </row>
    <row r="151" s="1" customFormat="1" ht="16.5" customHeight="1">
      <c r="B151" s="46"/>
      <c r="C151" s="219" t="s">
        <v>203</v>
      </c>
      <c r="D151" s="219" t="s">
        <v>166</v>
      </c>
      <c r="E151" s="220" t="s">
        <v>204</v>
      </c>
      <c r="F151" s="221" t="s">
        <v>205</v>
      </c>
      <c r="G151" s="221"/>
      <c r="H151" s="221"/>
      <c r="I151" s="221"/>
      <c r="J151" s="222" t="s">
        <v>187</v>
      </c>
      <c r="K151" s="223">
        <v>1.284</v>
      </c>
      <c r="L151" s="224">
        <v>0</v>
      </c>
      <c r="M151" s="225"/>
      <c r="N151" s="226">
        <f>ROUND(L151*K151,2)</f>
        <v>0</v>
      </c>
      <c r="O151" s="226"/>
      <c r="P151" s="226"/>
      <c r="Q151" s="226"/>
      <c r="R151" s="48"/>
      <c r="T151" s="227" t="s">
        <v>23</v>
      </c>
      <c r="U151" s="56" t="s">
        <v>47</v>
      </c>
      <c r="V151" s="47"/>
      <c r="W151" s="228">
        <f>V151*K151</f>
        <v>0</v>
      </c>
      <c r="X151" s="228">
        <v>2.2563399999999998</v>
      </c>
      <c r="Y151" s="228">
        <f>X151*K151</f>
        <v>2.89714056</v>
      </c>
      <c r="Z151" s="228">
        <v>0</v>
      </c>
      <c r="AA151" s="229">
        <f>Z151*K151</f>
        <v>0</v>
      </c>
      <c r="AR151" s="22" t="s">
        <v>170</v>
      </c>
      <c r="AT151" s="22" t="s">
        <v>166</v>
      </c>
      <c r="AU151" s="22" t="s">
        <v>111</v>
      </c>
      <c r="AY151" s="22" t="s">
        <v>165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22" t="s">
        <v>25</v>
      </c>
      <c r="BK151" s="142">
        <f>ROUND(L151*K151,2)</f>
        <v>0</v>
      </c>
      <c r="BL151" s="22" t="s">
        <v>170</v>
      </c>
      <c r="BM151" s="22" t="s">
        <v>206</v>
      </c>
    </row>
    <row r="152" s="1" customFormat="1" ht="16.5" customHeight="1">
      <c r="B152" s="46"/>
      <c r="C152" s="47"/>
      <c r="D152" s="47"/>
      <c r="E152" s="47"/>
      <c r="F152" s="230" t="s">
        <v>207</v>
      </c>
      <c r="G152" s="67"/>
      <c r="H152" s="67"/>
      <c r="I152" s="67"/>
      <c r="J152" s="47"/>
      <c r="K152" s="47"/>
      <c r="L152" s="47"/>
      <c r="M152" s="47"/>
      <c r="N152" s="47"/>
      <c r="O152" s="47"/>
      <c r="P152" s="47"/>
      <c r="Q152" s="47"/>
      <c r="R152" s="48"/>
      <c r="T152" s="189"/>
      <c r="U152" s="47"/>
      <c r="V152" s="47"/>
      <c r="W152" s="47"/>
      <c r="X152" s="47"/>
      <c r="Y152" s="47"/>
      <c r="Z152" s="47"/>
      <c r="AA152" s="100"/>
      <c r="AT152" s="22" t="s">
        <v>173</v>
      </c>
      <c r="AU152" s="22" t="s">
        <v>111</v>
      </c>
    </row>
    <row r="153" s="10" customFormat="1" ht="16.5" customHeight="1">
      <c r="B153" s="231"/>
      <c r="C153" s="232"/>
      <c r="D153" s="232"/>
      <c r="E153" s="233" t="s">
        <v>23</v>
      </c>
      <c r="F153" s="234" t="s">
        <v>208</v>
      </c>
      <c r="G153" s="232"/>
      <c r="H153" s="232"/>
      <c r="I153" s="232"/>
      <c r="J153" s="232"/>
      <c r="K153" s="235">
        <v>1.284</v>
      </c>
      <c r="L153" s="232"/>
      <c r="M153" s="232"/>
      <c r="N153" s="232"/>
      <c r="O153" s="232"/>
      <c r="P153" s="232"/>
      <c r="Q153" s="232"/>
      <c r="R153" s="236"/>
      <c r="T153" s="237"/>
      <c r="U153" s="232"/>
      <c r="V153" s="232"/>
      <c r="W153" s="232"/>
      <c r="X153" s="232"/>
      <c r="Y153" s="232"/>
      <c r="Z153" s="232"/>
      <c r="AA153" s="238"/>
      <c r="AT153" s="239" t="s">
        <v>184</v>
      </c>
      <c r="AU153" s="239" t="s">
        <v>111</v>
      </c>
      <c r="AV153" s="10" t="s">
        <v>111</v>
      </c>
      <c r="AW153" s="10" t="s">
        <v>39</v>
      </c>
      <c r="AX153" s="10" t="s">
        <v>25</v>
      </c>
      <c r="AY153" s="239" t="s">
        <v>165</v>
      </c>
    </row>
    <row r="154" s="1" customFormat="1" ht="16.5" customHeight="1">
      <c r="B154" s="46"/>
      <c r="C154" s="219" t="s">
        <v>209</v>
      </c>
      <c r="D154" s="219" t="s">
        <v>166</v>
      </c>
      <c r="E154" s="220" t="s">
        <v>210</v>
      </c>
      <c r="F154" s="221" t="s">
        <v>211</v>
      </c>
      <c r="G154" s="221"/>
      <c r="H154" s="221"/>
      <c r="I154" s="221"/>
      <c r="J154" s="222" t="s">
        <v>169</v>
      </c>
      <c r="K154" s="223">
        <v>2.6760000000000002</v>
      </c>
      <c r="L154" s="224">
        <v>0</v>
      </c>
      <c r="M154" s="225"/>
      <c r="N154" s="226">
        <f>ROUND(L154*K154,2)</f>
        <v>0</v>
      </c>
      <c r="O154" s="226"/>
      <c r="P154" s="226"/>
      <c r="Q154" s="226"/>
      <c r="R154" s="48"/>
      <c r="T154" s="227" t="s">
        <v>23</v>
      </c>
      <c r="U154" s="56" t="s">
        <v>47</v>
      </c>
      <c r="V154" s="47"/>
      <c r="W154" s="228">
        <f>V154*K154</f>
        <v>0</v>
      </c>
      <c r="X154" s="228">
        <v>0.0010300000000000001</v>
      </c>
      <c r="Y154" s="228">
        <f>X154*K154</f>
        <v>0.0027562800000000003</v>
      </c>
      <c r="Z154" s="228">
        <v>0</v>
      </c>
      <c r="AA154" s="229">
        <f>Z154*K154</f>
        <v>0</v>
      </c>
      <c r="AR154" s="22" t="s">
        <v>170</v>
      </c>
      <c r="AT154" s="22" t="s">
        <v>166</v>
      </c>
      <c r="AU154" s="22" t="s">
        <v>111</v>
      </c>
      <c r="AY154" s="22" t="s">
        <v>165</v>
      </c>
      <c r="BE154" s="142">
        <f>IF(U154="základní",N154,0)</f>
        <v>0</v>
      </c>
      <c r="BF154" s="142">
        <f>IF(U154="snížená",N154,0)</f>
        <v>0</v>
      </c>
      <c r="BG154" s="142">
        <f>IF(U154="zákl. přenesená",N154,0)</f>
        <v>0</v>
      </c>
      <c r="BH154" s="142">
        <f>IF(U154="sníž. přenesená",N154,0)</f>
        <v>0</v>
      </c>
      <c r="BI154" s="142">
        <f>IF(U154="nulová",N154,0)</f>
        <v>0</v>
      </c>
      <c r="BJ154" s="22" t="s">
        <v>25</v>
      </c>
      <c r="BK154" s="142">
        <f>ROUND(L154*K154,2)</f>
        <v>0</v>
      </c>
      <c r="BL154" s="22" t="s">
        <v>170</v>
      </c>
      <c r="BM154" s="22" t="s">
        <v>212</v>
      </c>
    </row>
    <row r="155" s="10" customFormat="1" ht="16.5" customHeight="1">
      <c r="B155" s="231"/>
      <c r="C155" s="232"/>
      <c r="D155" s="232"/>
      <c r="E155" s="233" t="s">
        <v>23</v>
      </c>
      <c r="F155" s="240" t="s">
        <v>213</v>
      </c>
      <c r="G155" s="241"/>
      <c r="H155" s="241"/>
      <c r="I155" s="241"/>
      <c r="J155" s="232"/>
      <c r="K155" s="235">
        <v>2.6760000000000002</v>
      </c>
      <c r="L155" s="232"/>
      <c r="M155" s="232"/>
      <c r="N155" s="232"/>
      <c r="O155" s="232"/>
      <c r="P155" s="232"/>
      <c r="Q155" s="232"/>
      <c r="R155" s="236"/>
      <c r="T155" s="237"/>
      <c r="U155" s="232"/>
      <c r="V155" s="232"/>
      <c r="W155" s="232"/>
      <c r="X155" s="232"/>
      <c r="Y155" s="232"/>
      <c r="Z155" s="232"/>
      <c r="AA155" s="238"/>
      <c r="AT155" s="239" t="s">
        <v>184</v>
      </c>
      <c r="AU155" s="239" t="s">
        <v>111</v>
      </c>
      <c r="AV155" s="10" t="s">
        <v>111</v>
      </c>
      <c r="AW155" s="10" t="s">
        <v>39</v>
      </c>
      <c r="AX155" s="10" t="s">
        <v>25</v>
      </c>
      <c r="AY155" s="239" t="s">
        <v>165</v>
      </c>
    </row>
    <row r="156" s="1" customFormat="1" ht="16.5" customHeight="1">
      <c r="B156" s="46"/>
      <c r="C156" s="219" t="s">
        <v>30</v>
      </c>
      <c r="D156" s="219" t="s">
        <v>166</v>
      </c>
      <c r="E156" s="220" t="s">
        <v>214</v>
      </c>
      <c r="F156" s="221" t="s">
        <v>215</v>
      </c>
      <c r="G156" s="221"/>
      <c r="H156" s="221"/>
      <c r="I156" s="221"/>
      <c r="J156" s="222" t="s">
        <v>169</v>
      </c>
      <c r="K156" s="223">
        <v>2.6760000000000002</v>
      </c>
      <c r="L156" s="224">
        <v>0</v>
      </c>
      <c r="M156" s="225"/>
      <c r="N156" s="226">
        <f>ROUND(L156*K156,2)</f>
        <v>0</v>
      </c>
      <c r="O156" s="226"/>
      <c r="P156" s="226"/>
      <c r="Q156" s="226"/>
      <c r="R156" s="48"/>
      <c r="T156" s="227" t="s">
        <v>23</v>
      </c>
      <c r="U156" s="56" t="s">
        <v>47</v>
      </c>
      <c r="V156" s="47"/>
      <c r="W156" s="228">
        <f>V156*K156</f>
        <v>0</v>
      </c>
      <c r="X156" s="228">
        <v>0</v>
      </c>
      <c r="Y156" s="228">
        <f>X156*K156</f>
        <v>0</v>
      </c>
      <c r="Z156" s="228">
        <v>0</v>
      </c>
      <c r="AA156" s="229">
        <f>Z156*K156</f>
        <v>0</v>
      </c>
      <c r="AR156" s="22" t="s">
        <v>170</v>
      </c>
      <c r="AT156" s="22" t="s">
        <v>166</v>
      </c>
      <c r="AU156" s="22" t="s">
        <v>111</v>
      </c>
      <c r="AY156" s="22" t="s">
        <v>165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22" t="s">
        <v>25</v>
      </c>
      <c r="BK156" s="142">
        <f>ROUND(L156*K156,2)</f>
        <v>0</v>
      </c>
      <c r="BL156" s="22" t="s">
        <v>170</v>
      </c>
      <c r="BM156" s="22" t="s">
        <v>216</v>
      </c>
    </row>
    <row r="157" s="10" customFormat="1" ht="16.5" customHeight="1">
      <c r="B157" s="231"/>
      <c r="C157" s="232"/>
      <c r="D157" s="232"/>
      <c r="E157" s="233" t="s">
        <v>23</v>
      </c>
      <c r="F157" s="240" t="s">
        <v>213</v>
      </c>
      <c r="G157" s="241"/>
      <c r="H157" s="241"/>
      <c r="I157" s="241"/>
      <c r="J157" s="232"/>
      <c r="K157" s="235">
        <v>2.6760000000000002</v>
      </c>
      <c r="L157" s="232"/>
      <c r="M157" s="232"/>
      <c r="N157" s="232"/>
      <c r="O157" s="232"/>
      <c r="P157" s="232"/>
      <c r="Q157" s="232"/>
      <c r="R157" s="236"/>
      <c r="T157" s="237"/>
      <c r="U157" s="232"/>
      <c r="V157" s="232"/>
      <c r="W157" s="232"/>
      <c r="X157" s="232"/>
      <c r="Y157" s="232"/>
      <c r="Z157" s="232"/>
      <c r="AA157" s="238"/>
      <c r="AT157" s="239" t="s">
        <v>184</v>
      </c>
      <c r="AU157" s="239" t="s">
        <v>111</v>
      </c>
      <c r="AV157" s="10" t="s">
        <v>111</v>
      </c>
      <c r="AW157" s="10" t="s">
        <v>39</v>
      </c>
      <c r="AX157" s="10" t="s">
        <v>25</v>
      </c>
      <c r="AY157" s="239" t="s">
        <v>165</v>
      </c>
    </row>
    <row r="158" s="1" customFormat="1" ht="25.5" customHeight="1">
      <c r="B158" s="46"/>
      <c r="C158" s="219" t="s">
        <v>217</v>
      </c>
      <c r="D158" s="219" t="s">
        <v>166</v>
      </c>
      <c r="E158" s="220" t="s">
        <v>218</v>
      </c>
      <c r="F158" s="221" t="s">
        <v>219</v>
      </c>
      <c r="G158" s="221"/>
      <c r="H158" s="221"/>
      <c r="I158" s="221"/>
      <c r="J158" s="222" t="s">
        <v>220</v>
      </c>
      <c r="K158" s="223">
        <v>0.045999999999999999</v>
      </c>
      <c r="L158" s="224">
        <v>0</v>
      </c>
      <c r="M158" s="225"/>
      <c r="N158" s="226">
        <f>ROUND(L158*K158,2)</f>
        <v>0</v>
      </c>
      <c r="O158" s="226"/>
      <c r="P158" s="226"/>
      <c r="Q158" s="226"/>
      <c r="R158" s="48"/>
      <c r="T158" s="227" t="s">
        <v>23</v>
      </c>
      <c r="U158" s="56" t="s">
        <v>47</v>
      </c>
      <c r="V158" s="47"/>
      <c r="W158" s="228">
        <f>V158*K158</f>
        <v>0</v>
      </c>
      <c r="X158" s="228">
        <v>1.0530600000000001</v>
      </c>
      <c r="Y158" s="228">
        <f>X158*K158</f>
        <v>0.048440760000000006</v>
      </c>
      <c r="Z158" s="228">
        <v>0</v>
      </c>
      <c r="AA158" s="229">
        <f>Z158*K158</f>
        <v>0</v>
      </c>
      <c r="AR158" s="22" t="s">
        <v>170</v>
      </c>
      <c r="AT158" s="22" t="s">
        <v>166</v>
      </c>
      <c r="AU158" s="22" t="s">
        <v>111</v>
      </c>
      <c r="AY158" s="22" t="s">
        <v>165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25</v>
      </c>
      <c r="BK158" s="142">
        <f>ROUND(L158*K158,2)</f>
        <v>0</v>
      </c>
      <c r="BL158" s="22" t="s">
        <v>170</v>
      </c>
      <c r="BM158" s="22" t="s">
        <v>221</v>
      </c>
    </row>
    <row r="159" s="10" customFormat="1" ht="16.5" customHeight="1">
      <c r="B159" s="231"/>
      <c r="C159" s="232"/>
      <c r="D159" s="232"/>
      <c r="E159" s="233" t="s">
        <v>23</v>
      </c>
      <c r="F159" s="240" t="s">
        <v>222</v>
      </c>
      <c r="G159" s="241"/>
      <c r="H159" s="241"/>
      <c r="I159" s="241"/>
      <c r="J159" s="232"/>
      <c r="K159" s="235">
        <v>0.045999999999999999</v>
      </c>
      <c r="L159" s="232"/>
      <c r="M159" s="232"/>
      <c r="N159" s="232"/>
      <c r="O159" s="232"/>
      <c r="P159" s="232"/>
      <c r="Q159" s="232"/>
      <c r="R159" s="236"/>
      <c r="T159" s="237"/>
      <c r="U159" s="232"/>
      <c r="V159" s="232"/>
      <c r="W159" s="232"/>
      <c r="X159" s="232"/>
      <c r="Y159" s="232"/>
      <c r="Z159" s="232"/>
      <c r="AA159" s="238"/>
      <c r="AT159" s="239" t="s">
        <v>184</v>
      </c>
      <c r="AU159" s="239" t="s">
        <v>111</v>
      </c>
      <c r="AV159" s="10" t="s">
        <v>111</v>
      </c>
      <c r="AW159" s="10" t="s">
        <v>39</v>
      </c>
      <c r="AX159" s="10" t="s">
        <v>25</v>
      </c>
      <c r="AY159" s="239" t="s">
        <v>165</v>
      </c>
    </row>
    <row r="160" s="9" customFormat="1" ht="29.88" customHeight="1">
      <c r="B160" s="205"/>
      <c r="C160" s="206"/>
      <c r="D160" s="216" t="s">
        <v>125</v>
      </c>
      <c r="E160" s="216"/>
      <c r="F160" s="216"/>
      <c r="G160" s="216"/>
      <c r="H160" s="216"/>
      <c r="I160" s="216"/>
      <c r="J160" s="216"/>
      <c r="K160" s="216"/>
      <c r="L160" s="216"/>
      <c r="M160" s="216"/>
      <c r="N160" s="217">
        <f>BK160</f>
        <v>0</v>
      </c>
      <c r="O160" s="218"/>
      <c r="P160" s="218"/>
      <c r="Q160" s="218"/>
      <c r="R160" s="209"/>
      <c r="T160" s="210"/>
      <c r="U160" s="206"/>
      <c r="V160" s="206"/>
      <c r="W160" s="211">
        <f>SUM(W161:W166)</f>
        <v>0</v>
      </c>
      <c r="X160" s="206"/>
      <c r="Y160" s="211">
        <f>SUM(Y161:Y166)</f>
        <v>1.1542781999999998</v>
      </c>
      <c r="Z160" s="206"/>
      <c r="AA160" s="212">
        <f>SUM(AA161:AA166)</f>
        <v>0</v>
      </c>
      <c r="AR160" s="213" t="s">
        <v>25</v>
      </c>
      <c r="AT160" s="214" t="s">
        <v>81</v>
      </c>
      <c r="AU160" s="214" t="s">
        <v>25</v>
      </c>
      <c r="AY160" s="213" t="s">
        <v>165</v>
      </c>
      <c r="BK160" s="215">
        <f>SUM(BK161:BK166)</f>
        <v>0</v>
      </c>
    </row>
    <row r="161" s="1" customFormat="1" ht="38.25" customHeight="1">
      <c r="B161" s="46"/>
      <c r="C161" s="219" t="s">
        <v>223</v>
      </c>
      <c r="D161" s="219" t="s">
        <v>166</v>
      </c>
      <c r="E161" s="220" t="s">
        <v>224</v>
      </c>
      <c r="F161" s="221" t="s">
        <v>225</v>
      </c>
      <c r="G161" s="221"/>
      <c r="H161" s="221"/>
      <c r="I161" s="221"/>
      <c r="J161" s="222" t="s">
        <v>169</v>
      </c>
      <c r="K161" s="223">
        <v>2.5</v>
      </c>
      <c r="L161" s="224">
        <v>0</v>
      </c>
      <c r="M161" s="225"/>
      <c r="N161" s="226">
        <f>ROUND(L161*K161,2)</f>
        <v>0</v>
      </c>
      <c r="O161" s="226"/>
      <c r="P161" s="226"/>
      <c r="Q161" s="226"/>
      <c r="R161" s="48"/>
      <c r="T161" s="227" t="s">
        <v>23</v>
      </c>
      <c r="U161" s="56" t="s">
        <v>47</v>
      </c>
      <c r="V161" s="47"/>
      <c r="W161" s="228">
        <f>V161*K161</f>
        <v>0</v>
      </c>
      <c r="X161" s="228">
        <v>0.17516999999999999</v>
      </c>
      <c r="Y161" s="228">
        <f>X161*K161</f>
        <v>0.43792500000000001</v>
      </c>
      <c r="Z161" s="228">
        <v>0</v>
      </c>
      <c r="AA161" s="229">
        <f>Z161*K161</f>
        <v>0</v>
      </c>
      <c r="AR161" s="22" t="s">
        <v>170</v>
      </c>
      <c r="AT161" s="22" t="s">
        <v>166</v>
      </c>
      <c r="AU161" s="22" t="s">
        <v>111</v>
      </c>
      <c r="AY161" s="22" t="s">
        <v>165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25</v>
      </c>
      <c r="BK161" s="142">
        <f>ROUND(L161*K161,2)</f>
        <v>0</v>
      </c>
      <c r="BL161" s="22" t="s">
        <v>170</v>
      </c>
      <c r="BM161" s="22" t="s">
        <v>226</v>
      </c>
    </row>
    <row r="162" s="1" customFormat="1" ht="16.5" customHeight="1">
      <c r="B162" s="46"/>
      <c r="C162" s="47"/>
      <c r="D162" s="47"/>
      <c r="E162" s="47"/>
      <c r="F162" s="230" t="s">
        <v>227</v>
      </c>
      <c r="G162" s="67"/>
      <c r="H162" s="67"/>
      <c r="I162" s="67"/>
      <c r="J162" s="47"/>
      <c r="K162" s="47"/>
      <c r="L162" s="47"/>
      <c r="M162" s="47"/>
      <c r="N162" s="47"/>
      <c r="O162" s="47"/>
      <c r="P162" s="47"/>
      <c r="Q162" s="47"/>
      <c r="R162" s="48"/>
      <c r="T162" s="189"/>
      <c r="U162" s="47"/>
      <c r="V162" s="47"/>
      <c r="W162" s="47"/>
      <c r="X162" s="47"/>
      <c r="Y162" s="47"/>
      <c r="Z162" s="47"/>
      <c r="AA162" s="100"/>
      <c r="AT162" s="22" t="s">
        <v>173</v>
      </c>
      <c r="AU162" s="22" t="s">
        <v>111</v>
      </c>
    </row>
    <row r="163" s="10" customFormat="1" ht="16.5" customHeight="1">
      <c r="B163" s="231"/>
      <c r="C163" s="232"/>
      <c r="D163" s="232"/>
      <c r="E163" s="233" t="s">
        <v>23</v>
      </c>
      <c r="F163" s="234" t="s">
        <v>228</v>
      </c>
      <c r="G163" s="232"/>
      <c r="H163" s="232"/>
      <c r="I163" s="232"/>
      <c r="J163" s="232"/>
      <c r="K163" s="235">
        <v>2.5</v>
      </c>
      <c r="L163" s="232"/>
      <c r="M163" s="232"/>
      <c r="N163" s="232"/>
      <c r="O163" s="232"/>
      <c r="P163" s="232"/>
      <c r="Q163" s="232"/>
      <c r="R163" s="236"/>
      <c r="T163" s="237"/>
      <c r="U163" s="232"/>
      <c r="V163" s="232"/>
      <c r="W163" s="232"/>
      <c r="X163" s="232"/>
      <c r="Y163" s="232"/>
      <c r="Z163" s="232"/>
      <c r="AA163" s="238"/>
      <c r="AT163" s="239" t="s">
        <v>184</v>
      </c>
      <c r="AU163" s="239" t="s">
        <v>111</v>
      </c>
      <c r="AV163" s="10" t="s">
        <v>111</v>
      </c>
      <c r="AW163" s="10" t="s">
        <v>39</v>
      </c>
      <c r="AX163" s="10" t="s">
        <v>25</v>
      </c>
      <c r="AY163" s="239" t="s">
        <v>165</v>
      </c>
    </row>
    <row r="164" s="1" customFormat="1" ht="38.25" customHeight="1">
      <c r="B164" s="46"/>
      <c r="C164" s="219" t="s">
        <v>229</v>
      </c>
      <c r="D164" s="219" t="s">
        <v>166</v>
      </c>
      <c r="E164" s="220" t="s">
        <v>230</v>
      </c>
      <c r="F164" s="221" t="s">
        <v>231</v>
      </c>
      <c r="G164" s="221"/>
      <c r="H164" s="221"/>
      <c r="I164" s="221"/>
      <c r="J164" s="222" t="s">
        <v>169</v>
      </c>
      <c r="K164" s="223">
        <v>10.26</v>
      </c>
      <c r="L164" s="224">
        <v>0</v>
      </c>
      <c r="M164" s="225"/>
      <c r="N164" s="226">
        <f>ROUND(L164*K164,2)</f>
        <v>0</v>
      </c>
      <c r="O164" s="226"/>
      <c r="P164" s="226"/>
      <c r="Q164" s="226"/>
      <c r="R164" s="48"/>
      <c r="T164" s="227" t="s">
        <v>23</v>
      </c>
      <c r="U164" s="56" t="s">
        <v>47</v>
      </c>
      <c r="V164" s="47"/>
      <c r="W164" s="228">
        <f>V164*K164</f>
        <v>0</v>
      </c>
      <c r="X164" s="228">
        <v>0.069819999999999993</v>
      </c>
      <c r="Y164" s="228">
        <f>X164*K164</f>
        <v>0.71635319999999991</v>
      </c>
      <c r="Z164" s="228">
        <v>0</v>
      </c>
      <c r="AA164" s="229">
        <f>Z164*K164</f>
        <v>0</v>
      </c>
      <c r="AR164" s="22" t="s">
        <v>170</v>
      </c>
      <c r="AT164" s="22" t="s">
        <v>166</v>
      </c>
      <c r="AU164" s="22" t="s">
        <v>111</v>
      </c>
      <c r="AY164" s="22" t="s">
        <v>165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25</v>
      </c>
      <c r="BK164" s="142">
        <f>ROUND(L164*K164,2)</f>
        <v>0</v>
      </c>
      <c r="BL164" s="22" t="s">
        <v>170</v>
      </c>
      <c r="BM164" s="22" t="s">
        <v>232</v>
      </c>
    </row>
    <row r="165" s="1" customFormat="1" ht="24" customHeight="1">
      <c r="B165" s="46"/>
      <c r="C165" s="47"/>
      <c r="D165" s="47"/>
      <c r="E165" s="47"/>
      <c r="F165" s="230" t="s">
        <v>233</v>
      </c>
      <c r="G165" s="67"/>
      <c r="H165" s="67"/>
      <c r="I165" s="67"/>
      <c r="J165" s="47"/>
      <c r="K165" s="47"/>
      <c r="L165" s="47"/>
      <c r="M165" s="47"/>
      <c r="N165" s="47"/>
      <c r="O165" s="47"/>
      <c r="P165" s="47"/>
      <c r="Q165" s="47"/>
      <c r="R165" s="48"/>
      <c r="T165" s="189"/>
      <c r="U165" s="47"/>
      <c r="V165" s="47"/>
      <c r="W165" s="47"/>
      <c r="X165" s="47"/>
      <c r="Y165" s="47"/>
      <c r="Z165" s="47"/>
      <c r="AA165" s="100"/>
      <c r="AT165" s="22" t="s">
        <v>173</v>
      </c>
      <c r="AU165" s="22" t="s">
        <v>111</v>
      </c>
    </row>
    <row r="166" s="10" customFormat="1" ht="16.5" customHeight="1">
      <c r="B166" s="231"/>
      <c r="C166" s="232"/>
      <c r="D166" s="232"/>
      <c r="E166" s="233" t="s">
        <v>23</v>
      </c>
      <c r="F166" s="234" t="s">
        <v>234</v>
      </c>
      <c r="G166" s="232"/>
      <c r="H166" s="232"/>
      <c r="I166" s="232"/>
      <c r="J166" s="232"/>
      <c r="K166" s="235">
        <v>10.26</v>
      </c>
      <c r="L166" s="232"/>
      <c r="M166" s="232"/>
      <c r="N166" s="232"/>
      <c r="O166" s="232"/>
      <c r="P166" s="232"/>
      <c r="Q166" s="232"/>
      <c r="R166" s="236"/>
      <c r="T166" s="237"/>
      <c r="U166" s="232"/>
      <c r="V166" s="232"/>
      <c r="W166" s="232"/>
      <c r="X166" s="232"/>
      <c r="Y166" s="232"/>
      <c r="Z166" s="232"/>
      <c r="AA166" s="238"/>
      <c r="AT166" s="239" t="s">
        <v>184</v>
      </c>
      <c r="AU166" s="239" t="s">
        <v>111</v>
      </c>
      <c r="AV166" s="10" t="s">
        <v>111</v>
      </c>
      <c r="AW166" s="10" t="s">
        <v>39</v>
      </c>
      <c r="AX166" s="10" t="s">
        <v>25</v>
      </c>
      <c r="AY166" s="239" t="s">
        <v>165</v>
      </c>
    </row>
    <row r="167" s="9" customFormat="1" ht="29.88" customHeight="1">
      <c r="B167" s="205"/>
      <c r="C167" s="206"/>
      <c r="D167" s="216" t="s">
        <v>126</v>
      </c>
      <c r="E167" s="216"/>
      <c r="F167" s="216"/>
      <c r="G167" s="216"/>
      <c r="H167" s="216"/>
      <c r="I167" s="216"/>
      <c r="J167" s="216"/>
      <c r="K167" s="216"/>
      <c r="L167" s="216"/>
      <c r="M167" s="216"/>
      <c r="N167" s="217">
        <f>BK167</f>
        <v>0</v>
      </c>
      <c r="O167" s="218"/>
      <c r="P167" s="218"/>
      <c r="Q167" s="218"/>
      <c r="R167" s="209"/>
      <c r="T167" s="210"/>
      <c r="U167" s="206"/>
      <c r="V167" s="206"/>
      <c r="W167" s="211">
        <f>SUM(W168:W174)</f>
        <v>0</v>
      </c>
      <c r="X167" s="206"/>
      <c r="Y167" s="211">
        <f>SUM(Y168:Y174)</f>
        <v>10.158865000000001</v>
      </c>
      <c r="Z167" s="206"/>
      <c r="AA167" s="212">
        <f>SUM(AA168:AA174)</f>
        <v>0</v>
      </c>
      <c r="AR167" s="213" t="s">
        <v>25</v>
      </c>
      <c r="AT167" s="214" t="s">
        <v>81</v>
      </c>
      <c r="AU167" s="214" t="s">
        <v>25</v>
      </c>
      <c r="AY167" s="213" t="s">
        <v>165</v>
      </c>
      <c r="BK167" s="215">
        <f>SUM(BK168:BK174)</f>
        <v>0</v>
      </c>
    </row>
    <row r="168" s="1" customFormat="1" ht="25.5" customHeight="1">
      <c r="B168" s="46"/>
      <c r="C168" s="219" t="s">
        <v>235</v>
      </c>
      <c r="D168" s="219" t="s">
        <v>166</v>
      </c>
      <c r="E168" s="220" t="s">
        <v>236</v>
      </c>
      <c r="F168" s="221" t="s">
        <v>237</v>
      </c>
      <c r="G168" s="221"/>
      <c r="H168" s="221"/>
      <c r="I168" s="221"/>
      <c r="J168" s="222" t="s">
        <v>169</v>
      </c>
      <c r="K168" s="223">
        <v>120.58</v>
      </c>
      <c r="L168" s="224">
        <v>0</v>
      </c>
      <c r="M168" s="225"/>
      <c r="N168" s="226">
        <f>ROUND(L168*K168,2)</f>
        <v>0</v>
      </c>
      <c r="O168" s="226"/>
      <c r="P168" s="226"/>
      <c r="Q168" s="226"/>
      <c r="R168" s="48"/>
      <c r="T168" s="227" t="s">
        <v>23</v>
      </c>
      <c r="U168" s="56" t="s">
        <v>47</v>
      </c>
      <c r="V168" s="47"/>
      <c r="W168" s="228">
        <f>V168*K168</f>
        <v>0</v>
      </c>
      <c r="X168" s="228">
        <v>0</v>
      </c>
      <c r="Y168" s="228">
        <f>X168*K168</f>
        <v>0</v>
      </c>
      <c r="Z168" s="228">
        <v>0</v>
      </c>
      <c r="AA168" s="229">
        <f>Z168*K168</f>
        <v>0</v>
      </c>
      <c r="AR168" s="22" t="s">
        <v>170</v>
      </c>
      <c r="AT168" s="22" t="s">
        <v>166</v>
      </c>
      <c r="AU168" s="22" t="s">
        <v>111</v>
      </c>
      <c r="AY168" s="22" t="s">
        <v>165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25</v>
      </c>
      <c r="BK168" s="142">
        <f>ROUND(L168*K168,2)</f>
        <v>0</v>
      </c>
      <c r="BL168" s="22" t="s">
        <v>170</v>
      </c>
      <c r="BM168" s="22" t="s">
        <v>238</v>
      </c>
    </row>
    <row r="169" s="1" customFormat="1" ht="16.5" customHeight="1">
      <c r="B169" s="46"/>
      <c r="C169" s="47"/>
      <c r="D169" s="47"/>
      <c r="E169" s="47"/>
      <c r="F169" s="230" t="s">
        <v>239</v>
      </c>
      <c r="G169" s="67"/>
      <c r="H169" s="67"/>
      <c r="I169" s="67"/>
      <c r="J169" s="47"/>
      <c r="K169" s="47"/>
      <c r="L169" s="47"/>
      <c r="M169" s="47"/>
      <c r="N169" s="47"/>
      <c r="O169" s="47"/>
      <c r="P169" s="47"/>
      <c r="Q169" s="47"/>
      <c r="R169" s="48"/>
      <c r="T169" s="189"/>
      <c r="U169" s="47"/>
      <c r="V169" s="47"/>
      <c r="W169" s="47"/>
      <c r="X169" s="47"/>
      <c r="Y169" s="47"/>
      <c r="Z169" s="47"/>
      <c r="AA169" s="100"/>
      <c r="AT169" s="22" t="s">
        <v>173</v>
      </c>
      <c r="AU169" s="22" t="s">
        <v>111</v>
      </c>
    </row>
    <row r="170" s="10" customFormat="1" ht="16.5" customHeight="1">
      <c r="B170" s="231"/>
      <c r="C170" s="232"/>
      <c r="D170" s="232"/>
      <c r="E170" s="233" t="s">
        <v>23</v>
      </c>
      <c r="F170" s="234" t="s">
        <v>240</v>
      </c>
      <c r="G170" s="232"/>
      <c r="H170" s="232"/>
      <c r="I170" s="232"/>
      <c r="J170" s="232"/>
      <c r="K170" s="235">
        <v>120.58</v>
      </c>
      <c r="L170" s="232"/>
      <c r="M170" s="232"/>
      <c r="N170" s="232"/>
      <c r="O170" s="232"/>
      <c r="P170" s="232"/>
      <c r="Q170" s="232"/>
      <c r="R170" s="236"/>
      <c r="T170" s="237"/>
      <c r="U170" s="232"/>
      <c r="V170" s="232"/>
      <c r="W170" s="232"/>
      <c r="X170" s="232"/>
      <c r="Y170" s="232"/>
      <c r="Z170" s="232"/>
      <c r="AA170" s="238"/>
      <c r="AT170" s="239" t="s">
        <v>184</v>
      </c>
      <c r="AU170" s="239" t="s">
        <v>111</v>
      </c>
      <c r="AV170" s="10" t="s">
        <v>111</v>
      </c>
      <c r="AW170" s="10" t="s">
        <v>39</v>
      </c>
      <c r="AX170" s="10" t="s">
        <v>25</v>
      </c>
      <c r="AY170" s="239" t="s">
        <v>165</v>
      </c>
    </row>
    <row r="171" s="1" customFormat="1" ht="16.5" customHeight="1">
      <c r="B171" s="46"/>
      <c r="C171" s="219" t="s">
        <v>11</v>
      </c>
      <c r="D171" s="219" t="s">
        <v>166</v>
      </c>
      <c r="E171" s="220" t="s">
        <v>241</v>
      </c>
      <c r="F171" s="221" t="s">
        <v>242</v>
      </c>
      <c r="G171" s="221"/>
      <c r="H171" s="221"/>
      <c r="I171" s="221"/>
      <c r="J171" s="222" t="s">
        <v>169</v>
      </c>
      <c r="K171" s="223">
        <v>120.58</v>
      </c>
      <c r="L171" s="224">
        <v>0</v>
      </c>
      <c r="M171" s="225"/>
      <c r="N171" s="226">
        <f>ROUND(L171*K171,2)</f>
        <v>0</v>
      </c>
      <c r="O171" s="226"/>
      <c r="P171" s="226"/>
      <c r="Q171" s="226"/>
      <c r="R171" s="48"/>
      <c r="T171" s="227" t="s">
        <v>23</v>
      </c>
      <c r="U171" s="56" t="s">
        <v>47</v>
      </c>
      <c r="V171" s="47"/>
      <c r="W171" s="228">
        <f>V171*K171</f>
        <v>0</v>
      </c>
      <c r="X171" s="228">
        <v>0</v>
      </c>
      <c r="Y171" s="228">
        <f>X171*K171</f>
        <v>0</v>
      </c>
      <c r="Z171" s="228">
        <v>0</v>
      </c>
      <c r="AA171" s="229">
        <f>Z171*K171</f>
        <v>0</v>
      </c>
      <c r="AR171" s="22" t="s">
        <v>170</v>
      </c>
      <c r="AT171" s="22" t="s">
        <v>166</v>
      </c>
      <c r="AU171" s="22" t="s">
        <v>111</v>
      </c>
      <c r="AY171" s="22" t="s">
        <v>165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25</v>
      </c>
      <c r="BK171" s="142">
        <f>ROUND(L171*K171,2)</f>
        <v>0</v>
      </c>
      <c r="BL171" s="22" t="s">
        <v>170</v>
      </c>
      <c r="BM171" s="22" t="s">
        <v>243</v>
      </c>
    </row>
    <row r="172" s="10" customFormat="1" ht="16.5" customHeight="1">
      <c r="B172" s="231"/>
      <c r="C172" s="232"/>
      <c r="D172" s="232"/>
      <c r="E172" s="233" t="s">
        <v>23</v>
      </c>
      <c r="F172" s="240" t="s">
        <v>240</v>
      </c>
      <c r="G172" s="241"/>
      <c r="H172" s="241"/>
      <c r="I172" s="241"/>
      <c r="J172" s="232"/>
      <c r="K172" s="235">
        <v>120.58</v>
      </c>
      <c r="L172" s="232"/>
      <c r="M172" s="232"/>
      <c r="N172" s="232"/>
      <c r="O172" s="232"/>
      <c r="P172" s="232"/>
      <c r="Q172" s="232"/>
      <c r="R172" s="236"/>
      <c r="T172" s="237"/>
      <c r="U172" s="232"/>
      <c r="V172" s="232"/>
      <c r="W172" s="232"/>
      <c r="X172" s="232"/>
      <c r="Y172" s="232"/>
      <c r="Z172" s="232"/>
      <c r="AA172" s="238"/>
      <c r="AT172" s="239" t="s">
        <v>184</v>
      </c>
      <c r="AU172" s="239" t="s">
        <v>111</v>
      </c>
      <c r="AV172" s="10" t="s">
        <v>111</v>
      </c>
      <c r="AW172" s="10" t="s">
        <v>39</v>
      </c>
      <c r="AX172" s="10" t="s">
        <v>25</v>
      </c>
      <c r="AY172" s="239" t="s">
        <v>165</v>
      </c>
    </row>
    <row r="173" s="1" customFormat="1" ht="25.5" customHeight="1">
      <c r="B173" s="46"/>
      <c r="C173" s="219" t="s">
        <v>244</v>
      </c>
      <c r="D173" s="219" t="s">
        <v>166</v>
      </c>
      <c r="E173" s="220" t="s">
        <v>245</v>
      </c>
      <c r="F173" s="221" t="s">
        <v>246</v>
      </c>
      <c r="G173" s="221"/>
      <c r="H173" s="221"/>
      <c r="I173" s="221"/>
      <c r="J173" s="222" t="s">
        <v>169</v>
      </c>
      <c r="K173" s="223">
        <v>120.58</v>
      </c>
      <c r="L173" s="224">
        <v>0</v>
      </c>
      <c r="M173" s="225"/>
      <c r="N173" s="226">
        <f>ROUND(L173*K173,2)</f>
        <v>0</v>
      </c>
      <c r="O173" s="226"/>
      <c r="P173" s="226"/>
      <c r="Q173" s="226"/>
      <c r="R173" s="48"/>
      <c r="T173" s="227" t="s">
        <v>23</v>
      </c>
      <c r="U173" s="56" t="s">
        <v>47</v>
      </c>
      <c r="V173" s="47"/>
      <c r="W173" s="228">
        <f>V173*K173</f>
        <v>0</v>
      </c>
      <c r="X173" s="228">
        <v>0.084250000000000005</v>
      </c>
      <c r="Y173" s="228">
        <f>X173*K173</f>
        <v>10.158865000000001</v>
      </c>
      <c r="Z173" s="228">
        <v>0</v>
      </c>
      <c r="AA173" s="229">
        <f>Z173*K173</f>
        <v>0</v>
      </c>
      <c r="AR173" s="22" t="s">
        <v>170</v>
      </c>
      <c r="AT173" s="22" t="s">
        <v>166</v>
      </c>
      <c r="AU173" s="22" t="s">
        <v>111</v>
      </c>
      <c r="AY173" s="22" t="s">
        <v>165</v>
      </c>
      <c r="BE173" s="142">
        <f>IF(U173="základní",N173,0)</f>
        <v>0</v>
      </c>
      <c r="BF173" s="142">
        <f>IF(U173="snížená",N173,0)</f>
        <v>0</v>
      </c>
      <c r="BG173" s="142">
        <f>IF(U173="zákl. přenesená",N173,0)</f>
        <v>0</v>
      </c>
      <c r="BH173" s="142">
        <f>IF(U173="sníž. přenesená",N173,0)</f>
        <v>0</v>
      </c>
      <c r="BI173" s="142">
        <f>IF(U173="nulová",N173,0)</f>
        <v>0</v>
      </c>
      <c r="BJ173" s="22" t="s">
        <v>25</v>
      </c>
      <c r="BK173" s="142">
        <f>ROUND(L173*K173,2)</f>
        <v>0</v>
      </c>
      <c r="BL173" s="22" t="s">
        <v>170</v>
      </c>
      <c r="BM173" s="22" t="s">
        <v>247</v>
      </c>
    </row>
    <row r="174" s="10" customFormat="1" ht="16.5" customHeight="1">
      <c r="B174" s="231"/>
      <c r="C174" s="232"/>
      <c r="D174" s="232"/>
      <c r="E174" s="233" t="s">
        <v>23</v>
      </c>
      <c r="F174" s="240" t="s">
        <v>240</v>
      </c>
      <c r="G174" s="241"/>
      <c r="H174" s="241"/>
      <c r="I174" s="241"/>
      <c r="J174" s="232"/>
      <c r="K174" s="235">
        <v>120.58</v>
      </c>
      <c r="L174" s="232"/>
      <c r="M174" s="232"/>
      <c r="N174" s="232"/>
      <c r="O174" s="232"/>
      <c r="P174" s="232"/>
      <c r="Q174" s="232"/>
      <c r="R174" s="236"/>
      <c r="T174" s="237"/>
      <c r="U174" s="232"/>
      <c r="V174" s="232"/>
      <c r="W174" s="232"/>
      <c r="X174" s="232"/>
      <c r="Y174" s="232"/>
      <c r="Z174" s="232"/>
      <c r="AA174" s="238"/>
      <c r="AT174" s="239" t="s">
        <v>184</v>
      </c>
      <c r="AU174" s="239" t="s">
        <v>111</v>
      </c>
      <c r="AV174" s="10" t="s">
        <v>111</v>
      </c>
      <c r="AW174" s="10" t="s">
        <v>39</v>
      </c>
      <c r="AX174" s="10" t="s">
        <v>25</v>
      </c>
      <c r="AY174" s="239" t="s">
        <v>165</v>
      </c>
    </row>
    <row r="175" s="9" customFormat="1" ht="29.88" customHeight="1">
      <c r="B175" s="205"/>
      <c r="C175" s="206"/>
      <c r="D175" s="216" t="s">
        <v>127</v>
      </c>
      <c r="E175" s="216"/>
      <c r="F175" s="216"/>
      <c r="G175" s="216"/>
      <c r="H175" s="216"/>
      <c r="I175" s="216"/>
      <c r="J175" s="216"/>
      <c r="K175" s="216"/>
      <c r="L175" s="216"/>
      <c r="M175" s="216"/>
      <c r="N175" s="217">
        <f>BK175</f>
        <v>0</v>
      </c>
      <c r="O175" s="218"/>
      <c r="P175" s="218"/>
      <c r="Q175" s="218"/>
      <c r="R175" s="209"/>
      <c r="T175" s="210"/>
      <c r="U175" s="206"/>
      <c r="V175" s="206"/>
      <c r="W175" s="211">
        <f>SUM(W176:W245)</f>
        <v>0</v>
      </c>
      <c r="X175" s="206"/>
      <c r="Y175" s="211">
        <f>SUM(Y176:Y245)</f>
        <v>43.326896130000009</v>
      </c>
      <c r="Z175" s="206"/>
      <c r="AA175" s="212">
        <f>SUM(AA176:AA245)</f>
        <v>0</v>
      </c>
      <c r="AR175" s="213" t="s">
        <v>25</v>
      </c>
      <c r="AT175" s="214" t="s">
        <v>81</v>
      </c>
      <c r="AU175" s="214" t="s">
        <v>25</v>
      </c>
      <c r="AY175" s="213" t="s">
        <v>165</v>
      </c>
      <c r="BK175" s="215">
        <f>SUM(BK176:BK245)</f>
        <v>0</v>
      </c>
    </row>
    <row r="176" s="1" customFormat="1" ht="25.5" customHeight="1">
      <c r="B176" s="46"/>
      <c r="C176" s="219" t="s">
        <v>248</v>
      </c>
      <c r="D176" s="219" t="s">
        <v>166</v>
      </c>
      <c r="E176" s="220" t="s">
        <v>249</v>
      </c>
      <c r="F176" s="221" t="s">
        <v>250</v>
      </c>
      <c r="G176" s="221"/>
      <c r="H176" s="221"/>
      <c r="I176" s="221"/>
      <c r="J176" s="222" t="s">
        <v>169</v>
      </c>
      <c r="K176" s="223">
        <v>87.367999999999995</v>
      </c>
      <c r="L176" s="224">
        <v>0</v>
      </c>
      <c r="M176" s="225"/>
      <c r="N176" s="226">
        <f>ROUND(L176*K176,2)</f>
        <v>0</v>
      </c>
      <c r="O176" s="226"/>
      <c r="P176" s="226"/>
      <c r="Q176" s="226"/>
      <c r="R176" s="48"/>
      <c r="T176" s="227" t="s">
        <v>23</v>
      </c>
      <c r="U176" s="56" t="s">
        <v>47</v>
      </c>
      <c r="V176" s="47"/>
      <c r="W176" s="228">
        <f>V176*K176</f>
        <v>0</v>
      </c>
      <c r="X176" s="228">
        <v>0.033579999999999999</v>
      </c>
      <c r="Y176" s="228">
        <f>X176*K176</f>
        <v>2.9338174399999999</v>
      </c>
      <c r="Z176" s="228">
        <v>0</v>
      </c>
      <c r="AA176" s="229">
        <f>Z176*K176</f>
        <v>0</v>
      </c>
      <c r="AR176" s="22" t="s">
        <v>170</v>
      </c>
      <c r="AT176" s="22" t="s">
        <v>166</v>
      </c>
      <c r="AU176" s="22" t="s">
        <v>111</v>
      </c>
      <c r="AY176" s="22" t="s">
        <v>165</v>
      </c>
      <c r="BE176" s="142">
        <f>IF(U176="základní",N176,0)</f>
        <v>0</v>
      </c>
      <c r="BF176" s="142">
        <f>IF(U176="snížená",N176,0)</f>
        <v>0</v>
      </c>
      <c r="BG176" s="142">
        <f>IF(U176="zákl. přenesená",N176,0)</f>
        <v>0</v>
      </c>
      <c r="BH176" s="142">
        <f>IF(U176="sníž. přenesená",N176,0)</f>
        <v>0</v>
      </c>
      <c r="BI176" s="142">
        <f>IF(U176="nulová",N176,0)</f>
        <v>0</v>
      </c>
      <c r="BJ176" s="22" t="s">
        <v>25</v>
      </c>
      <c r="BK176" s="142">
        <f>ROUND(L176*K176,2)</f>
        <v>0</v>
      </c>
      <c r="BL176" s="22" t="s">
        <v>170</v>
      </c>
      <c r="BM176" s="22" t="s">
        <v>251</v>
      </c>
    </row>
    <row r="177" s="1" customFormat="1" ht="16.5" customHeight="1">
      <c r="B177" s="46"/>
      <c r="C177" s="47"/>
      <c r="D177" s="47"/>
      <c r="E177" s="47"/>
      <c r="F177" s="230" t="s">
        <v>252</v>
      </c>
      <c r="G177" s="67"/>
      <c r="H177" s="67"/>
      <c r="I177" s="67"/>
      <c r="J177" s="47"/>
      <c r="K177" s="47"/>
      <c r="L177" s="47"/>
      <c r="M177" s="47"/>
      <c r="N177" s="47"/>
      <c r="O177" s="47"/>
      <c r="P177" s="47"/>
      <c r="Q177" s="47"/>
      <c r="R177" s="48"/>
      <c r="T177" s="189"/>
      <c r="U177" s="47"/>
      <c r="V177" s="47"/>
      <c r="W177" s="47"/>
      <c r="X177" s="47"/>
      <c r="Y177" s="47"/>
      <c r="Z177" s="47"/>
      <c r="AA177" s="100"/>
      <c r="AT177" s="22" t="s">
        <v>173</v>
      </c>
      <c r="AU177" s="22" t="s">
        <v>111</v>
      </c>
    </row>
    <row r="178" s="10" customFormat="1" ht="16.5" customHeight="1">
      <c r="B178" s="231"/>
      <c r="C178" s="232"/>
      <c r="D178" s="232"/>
      <c r="E178" s="233" t="s">
        <v>23</v>
      </c>
      <c r="F178" s="234" t="s">
        <v>253</v>
      </c>
      <c r="G178" s="232"/>
      <c r="H178" s="232"/>
      <c r="I178" s="232"/>
      <c r="J178" s="232"/>
      <c r="K178" s="235">
        <v>8.7200000000000006</v>
      </c>
      <c r="L178" s="232"/>
      <c r="M178" s="232"/>
      <c r="N178" s="232"/>
      <c r="O178" s="232"/>
      <c r="P178" s="232"/>
      <c r="Q178" s="232"/>
      <c r="R178" s="236"/>
      <c r="T178" s="237"/>
      <c r="U178" s="232"/>
      <c r="V178" s="232"/>
      <c r="W178" s="232"/>
      <c r="X178" s="232"/>
      <c r="Y178" s="232"/>
      <c r="Z178" s="232"/>
      <c r="AA178" s="238"/>
      <c r="AT178" s="239" t="s">
        <v>184</v>
      </c>
      <c r="AU178" s="239" t="s">
        <v>111</v>
      </c>
      <c r="AV178" s="10" t="s">
        <v>111</v>
      </c>
      <c r="AW178" s="10" t="s">
        <v>39</v>
      </c>
      <c r="AX178" s="10" t="s">
        <v>82</v>
      </c>
      <c r="AY178" s="239" t="s">
        <v>165</v>
      </c>
    </row>
    <row r="179" s="10" customFormat="1" ht="25.5" customHeight="1">
      <c r="B179" s="231"/>
      <c r="C179" s="232"/>
      <c r="D179" s="232"/>
      <c r="E179" s="233" t="s">
        <v>23</v>
      </c>
      <c r="F179" s="234" t="s">
        <v>254</v>
      </c>
      <c r="G179" s="232"/>
      <c r="H179" s="232"/>
      <c r="I179" s="232"/>
      <c r="J179" s="232"/>
      <c r="K179" s="235">
        <v>22.135999999999999</v>
      </c>
      <c r="L179" s="232"/>
      <c r="M179" s="232"/>
      <c r="N179" s="232"/>
      <c r="O179" s="232"/>
      <c r="P179" s="232"/>
      <c r="Q179" s="232"/>
      <c r="R179" s="236"/>
      <c r="T179" s="237"/>
      <c r="U179" s="232"/>
      <c r="V179" s="232"/>
      <c r="W179" s="232"/>
      <c r="X179" s="232"/>
      <c r="Y179" s="232"/>
      <c r="Z179" s="232"/>
      <c r="AA179" s="238"/>
      <c r="AT179" s="239" t="s">
        <v>184</v>
      </c>
      <c r="AU179" s="239" t="s">
        <v>111</v>
      </c>
      <c r="AV179" s="10" t="s">
        <v>111</v>
      </c>
      <c r="AW179" s="10" t="s">
        <v>39</v>
      </c>
      <c r="AX179" s="10" t="s">
        <v>82</v>
      </c>
      <c r="AY179" s="239" t="s">
        <v>165</v>
      </c>
    </row>
    <row r="180" s="10" customFormat="1" ht="25.5" customHeight="1">
      <c r="B180" s="231"/>
      <c r="C180" s="232"/>
      <c r="D180" s="232"/>
      <c r="E180" s="233" t="s">
        <v>23</v>
      </c>
      <c r="F180" s="234" t="s">
        <v>255</v>
      </c>
      <c r="G180" s="232"/>
      <c r="H180" s="232"/>
      <c r="I180" s="232"/>
      <c r="J180" s="232"/>
      <c r="K180" s="235">
        <v>44.536000000000001</v>
      </c>
      <c r="L180" s="232"/>
      <c r="M180" s="232"/>
      <c r="N180" s="232"/>
      <c r="O180" s="232"/>
      <c r="P180" s="232"/>
      <c r="Q180" s="232"/>
      <c r="R180" s="236"/>
      <c r="T180" s="237"/>
      <c r="U180" s="232"/>
      <c r="V180" s="232"/>
      <c r="W180" s="232"/>
      <c r="X180" s="232"/>
      <c r="Y180" s="232"/>
      <c r="Z180" s="232"/>
      <c r="AA180" s="238"/>
      <c r="AT180" s="239" t="s">
        <v>184</v>
      </c>
      <c r="AU180" s="239" t="s">
        <v>111</v>
      </c>
      <c r="AV180" s="10" t="s">
        <v>111</v>
      </c>
      <c r="AW180" s="10" t="s">
        <v>39</v>
      </c>
      <c r="AX180" s="10" t="s">
        <v>82</v>
      </c>
      <c r="AY180" s="239" t="s">
        <v>165</v>
      </c>
    </row>
    <row r="181" s="10" customFormat="1" ht="16.5" customHeight="1">
      <c r="B181" s="231"/>
      <c r="C181" s="232"/>
      <c r="D181" s="232"/>
      <c r="E181" s="233" t="s">
        <v>23</v>
      </c>
      <c r="F181" s="234" t="s">
        <v>256</v>
      </c>
      <c r="G181" s="232"/>
      <c r="H181" s="232"/>
      <c r="I181" s="232"/>
      <c r="J181" s="232"/>
      <c r="K181" s="235">
        <v>11.976000000000001</v>
      </c>
      <c r="L181" s="232"/>
      <c r="M181" s="232"/>
      <c r="N181" s="232"/>
      <c r="O181" s="232"/>
      <c r="P181" s="232"/>
      <c r="Q181" s="232"/>
      <c r="R181" s="236"/>
      <c r="T181" s="237"/>
      <c r="U181" s="232"/>
      <c r="V181" s="232"/>
      <c r="W181" s="232"/>
      <c r="X181" s="232"/>
      <c r="Y181" s="232"/>
      <c r="Z181" s="232"/>
      <c r="AA181" s="238"/>
      <c r="AT181" s="239" t="s">
        <v>184</v>
      </c>
      <c r="AU181" s="239" t="s">
        <v>111</v>
      </c>
      <c r="AV181" s="10" t="s">
        <v>111</v>
      </c>
      <c r="AW181" s="10" t="s">
        <v>39</v>
      </c>
      <c r="AX181" s="10" t="s">
        <v>82</v>
      </c>
      <c r="AY181" s="239" t="s">
        <v>165</v>
      </c>
    </row>
    <row r="182" s="11" customFormat="1" ht="16.5" customHeight="1">
      <c r="B182" s="244"/>
      <c r="C182" s="245"/>
      <c r="D182" s="245"/>
      <c r="E182" s="246" t="s">
        <v>23</v>
      </c>
      <c r="F182" s="247" t="s">
        <v>257</v>
      </c>
      <c r="G182" s="245"/>
      <c r="H182" s="245"/>
      <c r="I182" s="245"/>
      <c r="J182" s="245"/>
      <c r="K182" s="248">
        <v>87.367999999999995</v>
      </c>
      <c r="L182" s="245"/>
      <c r="M182" s="245"/>
      <c r="N182" s="245"/>
      <c r="O182" s="245"/>
      <c r="P182" s="245"/>
      <c r="Q182" s="245"/>
      <c r="R182" s="249"/>
      <c r="T182" s="250"/>
      <c r="U182" s="245"/>
      <c r="V182" s="245"/>
      <c r="W182" s="245"/>
      <c r="X182" s="245"/>
      <c r="Y182" s="245"/>
      <c r="Z182" s="245"/>
      <c r="AA182" s="251"/>
      <c r="AT182" s="252" t="s">
        <v>184</v>
      </c>
      <c r="AU182" s="252" t="s">
        <v>111</v>
      </c>
      <c r="AV182" s="11" t="s">
        <v>170</v>
      </c>
      <c r="AW182" s="11" t="s">
        <v>39</v>
      </c>
      <c r="AX182" s="11" t="s">
        <v>25</v>
      </c>
      <c r="AY182" s="252" t="s">
        <v>165</v>
      </c>
    </row>
    <row r="183" s="1" customFormat="1" ht="25.5" customHeight="1">
      <c r="B183" s="46"/>
      <c r="C183" s="219" t="s">
        <v>258</v>
      </c>
      <c r="D183" s="219" t="s">
        <v>166</v>
      </c>
      <c r="E183" s="220" t="s">
        <v>259</v>
      </c>
      <c r="F183" s="221" t="s">
        <v>260</v>
      </c>
      <c r="G183" s="221"/>
      <c r="H183" s="221"/>
      <c r="I183" s="221"/>
      <c r="J183" s="222" t="s">
        <v>169</v>
      </c>
      <c r="K183" s="223">
        <v>440.10000000000002</v>
      </c>
      <c r="L183" s="224">
        <v>0</v>
      </c>
      <c r="M183" s="225"/>
      <c r="N183" s="226">
        <f>ROUND(L183*K183,2)</f>
        <v>0</v>
      </c>
      <c r="O183" s="226"/>
      <c r="P183" s="226"/>
      <c r="Q183" s="226"/>
      <c r="R183" s="48"/>
      <c r="T183" s="227" t="s">
        <v>23</v>
      </c>
      <c r="U183" s="56" t="s">
        <v>47</v>
      </c>
      <c r="V183" s="47"/>
      <c r="W183" s="228">
        <f>V183*K183</f>
        <v>0</v>
      </c>
      <c r="X183" s="228">
        <v>0.017000000000000001</v>
      </c>
      <c r="Y183" s="228">
        <f>X183*K183</f>
        <v>7.4817000000000009</v>
      </c>
      <c r="Z183" s="228">
        <v>0</v>
      </c>
      <c r="AA183" s="229">
        <f>Z183*K183</f>
        <v>0</v>
      </c>
      <c r="AR183" s="22" t="s">
        <v>170</v>
      </c>
      <c r="AT183" s="22" t="s">
        <v>166</v>
      </c>
      <c r="AU183" s="22" t="s">
        <v>111</v>
      </c>
      <c r="AY183" s="22" t="s">
        <v>165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22" t="s">
        <v>25</v>
      </c>
      <c r="BK183" s="142">
        <f>ROUND(L183*K183,2)</f>
        <v>0</v>
      </c>
      <c r="BL183" s="22" t="s">
        <v>170</v>
      </c>
      <c r="BM183" s="22" t="s">
        <v>261</v>
      </c>
    </row>
    <row r="184" s="1" customFormat="1" ht="16.5" customHeight="1">
      <c r="B184" s="46"/>
      <c r="C184" s="47"/>
      <c r="D184" s="47"/>
      <c r="E184" s="47"/>
      <c r="F184" s="230" t="s">
        <v>262</v>
      </c>
      <c r="G184" s="67"/>
      <c r="H184" s="67"/>
      <c r="I184" s="67"/>
      <c r="J184" s="47"/>
      <c r="K184" s="47"/>
      <c r="L184" s="47"/>
      <c r="M184" s="47"/>
      <c r="N184" s="47"/>
      <c r="O184" s="47"/>
      <c r="P184" s="47"/>
      <c r="Q184" s="47"/>
      <c r="R184" s="48"/>
      <c r="T184" s="189"/>
      <c r="U184" s="47"/>
      <c r="V184" s="47"/>
      <c r="W184" s="47"/>
      <c r="X184" s="47"/>
      <c r="Y184" s="47"/>
      <c r="Z184" s="47"/>
      <c r="AA184" s="100"/>
      <c r="AT184" s="22" t="s">
        <v>173</v>
      </c>
      <c r="AU184" s="22" t="s">
        <v>111</v>
      </c>
    </row>
    <row r="185" s="10" customFormat="1" ht="16.5" customHeight="1">
      <c r="B185" s="231"/>
      <c r="C185" s="232"/>
      <c r="D185" s="232"/>
      <c r="E185" s="233" t="s">
        <v>23</v>
      </c>
      <c r="F185" s="234" t="s">
        <v>263</v>
      </c>
      <c r="G185" s="232"/>
      <c r="H185" s="232"/>
      <c r="I185" s="232"/>
      <c r="J185" s="232"/>
      <c r="K185" s="235">
        <v>440.10000000000002</v>
      </c>
      <c r="L185" s="232"/>
      <c r="M185" s="232"/>
      <c r="N185" s="232"/>
      <c r="O185" s="232"/>
      <c r="P185" s="232"/>
      <c r="Q185" s="232"/>
      <c r="R185" s="236"/>
      <c r="T185" s="237"/>
      <c r="U185" s="232"/>
      <c r="V185" s="232"/>
      <c r="W185" s="232"/>
      <c r="X185" s="232"/>
      <c r="Y185" s="232"/>
      <c r="Z185" s="232"/>
      <c r="AA185" s="238"/>
      <c r="AT185" s="239" t="s">
        <v>184</v>
      </c>
      <c r="AU185" s="239" t="s">
        <v>111</v>
      </c>
      <c r="AV185" s="10" t="s">
        <v>111</v>
      </c>
      <c r="AW185" s="10" t="s">
        <v>39</v>
      </c>
      <c r="AX185" s="10" t="s">
        <v>25</v>
      </c>
      <c r="AY185" s="239" t="s">
        <v>165</v>
      </c>
    </row>
    <row r="186" s="1" customFormat="1" ht="38.25" customHeight="1">
      <c r="B186" s="46"/>
      <c r="C186" s="219" t="s">
        <v>264</v>
      </c>
      <c r="D186" s="219" t="s">
        <v>166</v>
      </c>
      <c r="E186" s="220" t="s">
        <v>265</v>
      </c>
      <c r="F186" s="221" t="s">
        <v>266</v>
      </c>
      <c r="G186" s="221"/>
      <c r="H186" s="221"/>
      <c r="I186" s="221"/>
      <c r="J186" s="222" t="s">
        <v>169</v>
      </c>
      <c r="K186" s="223">
        <v>10.43</v>
      </c>
      <c r="L186" s="224">
        <v>0</v>
      </c>
      <c r="M186" s="225"/>
      <c r="N186" s="226">
        <f>ROUND(L186*K186,2)</f>
        <v>0</v>
      </c>
      <c r="O186" s="226"/>
      <c r="P186" s="226"/>
      <c r="Q186" s="226"/>
      <c r="R186" s="48"/>
      <c r="T186" s="227" t="s">
        <v>23</v>
      </c>
      <c r="U186" s="56" t="s">
        <v>47</v>
      </c>
      <c r="V186" s="47"/>
      <c r="W186" s="228">
        <f>V186*K186</f>
        <v>0</v>
      </c>
      <c r="X186" s="228">
        <v>0.0082799999999999992</v>
      </c>
      <c r="Y186" s="228">
        <f>X186*K186</f>
        <v>0.08636039999999999</v>
      </c>
      <c r="Z186" s="228">
        <v>0</v>
      </c>
      <c r="AA186" s="229">
        <f>Z186*K186</f>
        <v>0</v>
      </c>
      <c r="AR186" s="22" t="s">
        <v>170</v>
      </c>
      <c r="AT186" s="22" t="s">
        <v>166</v>
      </c>
      <c r="AU186" s="22" t="s">
        <v>111</v>
      </c>
      <c r="AY186" s="22" t="s">
        <v>165</v>
      </c>
      <c r="BE186" s="142">
        <f>IF(U186="základní",N186,0)</f>
        <v>0</v>
      </c>
      <c r="BF186" s="142">
        <f>IF(U186="snížená",N186,0)</f>
        <v>0</v>
      </c>
      <c r="BG186" s="142">
        <f>IF(U186="zákl. přenesená",N186,0)</f>
        <v>0</v>
      </c>
      <c r="BH186" s="142">
        <f>IF(U186="sníž. přenesená",N186,0)</f>
        <v>0</v>
      </c>
      <c r="BI186" s="142">
        <f>IF(U186="nulová",N186,0)</f>
        <v>0</v>
      </c>
      <c r="BJ186" s="22" t="s">
        <v>25</v>
      </c>
      <c r="BK186" s="142">
        <f>ROUND(L186*K186,2)</f>
        <v>0</v>
      </c>
      <c r="BL186" s="22" t="s">
        <v>170</v>
      </c>
      <c r="BM186" s="22" t="s">
        <v>267</v>
      </c>
    </row>
    <row r="187" s="1" customFormat="1" ht="25.5" customHeight="1">
      <c r="B187" s="46"/>
      <c r="C187" s="253" t="s">
        <v>268</v>
      </c>
      <c r="D187" s="253" t="s">
        <v>269</v>
      </c>
      <c r="E187" s="254" t="s">
        <v>270</v>
      </c>
      <c r="F187" s="255" t="s">
        <v>271</v>
      </c>
      <c r="G187" s="255"/>
      <c r="H187" s="255"/>
      <c r="I187" s="255"/>
      <c r="J187" s="256" t="s">
        <v>169</v>
      </c>
      <c r="K187" s="257">
        <v>10.638999999999999</v>
      </c>
      <c r="L187" s="258">
        <v>0</v>
      </c>
      <c r="M187" s="259"/>
      <c r="N187" s="260">
        <f>ROUND(L187*K187,2)</f>
        <v>0</v>
      </c>
      <c r="O187" s="226"/>
      <c r="P187" s="226"/>
      <c r="Q187" s="226"/>
      <c r="R187" s="48"/>
      <c r="T187" s="227" t="s">
        <v>23</v>
      </c>
      <c r="U187" s="56" t="s">
        <v>47</v>
      </c>
      <c r="V187" s="47"/>
      <c r="W187" s="228">
        <f>V187*K187</f>
        <v>0</v>
      </c>
      <c r="X187" s="228">
        <v>0.00089999999999999998</v>
      </c>
      <c r="Y187" s="228">
        <f>X187*K187</f>
        <v>0.0095750999999999996</v>
      </c>
      <c r="Z187" s="228">
        <v>0</v>
      </c>
      <c r="AA187" s="229">
        <f>Z187*K187</f>
        <v>0</v>
      </c>
      <c r="AR187" s="22" t="s">
        <v>203</v>
      </c>
      <c r="AT187" s="22" t="s">
        <v>269</v>
      </c>
      <c r="AU187" s="22" t="s">
        <v>111</v>
      </c>
      <c r="AY187" s="22" t="s">
        <v>165</v>
      </c>
      <c r="BE187" s="142">
        <f>IF(U187="základní",N187,0)</f>
        <v>0</v>
      </c>
      <c r="BF187" s="142">
        <f>IF(U187="snížená",N187,0)</f>
        <v>0</v>
      </c>
      <c r="BG187" s="142">
        <f>IF(U187="zákl. přenesená",N187,0)</f>
        <v>0</v>
      </c>
      <c r="BH187" s="142">
        <f>IF(U187="sníž. přenesená",N187,0)</f>
        <v>0</v>
      </c>
      <c r="BI187" s="142">
        <f>IF(U187="nulová",N187,0)</f>
        <v>0</v>
      </c>
      <c r="BJ187" s="22" t="s">
        <v>25</v>
      </c>
      <c r="BK187" s="142">
        <f>ROUND(L187*K187,2)</f>
        <v>0</v>
      </c>
      <c r="BL187" s="22" t="s">
        <v>170</v>
      </c>
      <c r="BM187" s="22" t="s">
        <v>272</v>
      </c>
    </row>
    <row r="188" s="1" customFormat="1" ht="38.25" customHeight="1">
      <c r="B188" s="46"/>
      <c r="C188" s="219" t="s">
        <v>10</v>
      </c>
      <c r="D188" s="219" t="s">
        <v>166</v>
      </c>
      <c r="E188" s="220" t="s">
        <v>273</v>
      </c>
      <c r="F188" s="221" t="s">
        <v>274</v>
      </c>
      <c r="G188" s="221"/>
      <c r="H188" s="221"/>
      <c r="I188" s="221"/>
      <c r="J188" s="222" t="s">
        <v>169</v>
      </c>
      <c r="K188" s="223">
        <v>10.43</v>
      </c>
      <c r="L188" s="224">
        <v>0</v>
      </c>
      <c r="M188" s="225"/>
      <c r="N188" s="226">
        <f>ROUND(L188*K188,2)</f>
        <v>0</v>
      </c>
      <c r="O188" s="226"/>
      <c r="P188" s="226"/>
      <c r="Q188" s="226"/>
      <c r="R188" s="48"/>
      <c r="T188" s="227" t="s">
        <v>23</v>
      </c>
      <c r="U188" s="56" t="s">
        <v>47</v>
      </c>
      <c r="V188" s="47"/>
      <c r="W188" s="228">
        <f>V188*K188</f>
        <v>0</v>
      </c>
      <c r="X188" s="228">
        <v>0.00348</v>
      </c>
      <c r="Y188" s="228">
        <f>X188*K188</f>
        <v>0.036296399999999999</v>
      </c>
      <c r="Z188" s="228">
        <v>0</v>
      </c>
      <c r="AA188" s="229">
        <f>Z188*K188</f>
        <v>0</v>
      </c>
      <c r="AR188" s="22" t="s">
        <v>170</v>
      </c>
      <c r="AT188" s="22" t="s">
        <v>166</v>
      </c>
      <c r="AU188" s="22" t="s">
        <v>111</v>
      </c>
      <c r="AY188" s="22" t="s">
        <v>165</v>
      </c>
      <c r="BE188" s="142">
        <f>IF(U188="základní",N188,0)</f>
        <v>0</v>
      </c>
      <c r="BF188" s="142">
        <f>IF(U188="snížená",N188,0)</f>
        <v>0</v>
      </c>
      <c r="BG188" s="142">
        <f>IF(U188="zákl. přenesená",N188,0)</f>
        <v>0</v>
      </c>
      <c r="BH188" s="142">
        <f>IF(U188="sníž. přenesená",N188,0)</f>
        <v>0</v>
      </c>
      <c r="BI188" s="142">
        <f>IF(U188="nulová",N188,0)</f>
        <v>0</v>
      </c>
      <c r="BJ188" s="22" t="s">
        <v>25</v>
      </c>
      <c r="BK188" s="142">
        <f>ROUND(L188*K188,2)</f>
        <v>0</v>
      </c>
      <c r="BL188" s="22" t="s">
        <v>170</v>
      </c>
      <c r="BM188" s="22" t="s">
        <v>275</v>
      </c>
    </row>
    <row r="189" s="1" customFormat="1" ht="25.5" customHeight="1">
      <c r="B189" s="46"/>
      <c r="C189" s="219" t="s">
        <v>276</v>
      </c>
      <c r="D189" s="219" t="s">
        <v>166</v>
      </c>
      <c r="E189" s="220" t="s">
        <v>277</v>
      </c>
      <c r="F189" s="221" t="s">
        <v>278</v>
      </c>
      <c r="G189" s="221"/>
      <c r="H189" s="221"/>
      <c r="I189" s="221"/>
      <c r="J189" s="222" t="s">
        <v>169</v>
      </c>
      <c r="K189" s="223">
        <v>117.365</v>
      </c>
      <c r="L189" s="224">
        <v>0</v>
      </c>
      <c r="M189" s="225"/>
      <c r="N189" s="226">
        <f>ROUND(L189*K189,2)</f>
        <v>0</v>
      </c>
      <c r="O189" s="226"/>
      <c r="P189" s="226"/>
      <c r="Q189" s="226"/>
      <c r="R189" s="48"/>
      <c r="T189" s="227" t="s">
        <v>23</v>
      </c>
      <c r="U189" s="56" t="s">
        <v>47</v>
      </c>
      <c r="V189" s="47"/>
      <c r="W189" s="228">
        <f>V189*K189</f>
        <v>0</v>
      </c>
      <c r="X189" s="228">
        <v>0.0083199999999999993</v>
      </c>
      <c r="Y189" s="228">
        <f>X189*K189</f>
        <v>0.97647679999999992</v>
      </c>
      <c r="Z189" s="228">
        <v>0</v>
      </c>
      <c r="AA189" s="229">
        <f>Z189*K189</f>
        <v>0</v>
      </c>
      <c r="AR189" s="22" t="s">
        <v>170</v>
      </c>
      <c r="AT189" s="22" t="s">
        <v>166</v>
      </c>
      <c r="AU189" s="22" t="s">
        <v>111</v>
      </c>
      <c r="AY189" s="22" t="s">
        <v>165</v>
      </c>
      <c r="BE189" s="142">
        <f>IF(U189="základní",N189,0)</f>
        <v>0</v>
      </c>
      <c r="BF189" s="142">
        <f>IF(U189="snížená",N189,0)</f>
        <v>0</v>
      </c>
      <c r="BG189" s="142">
        <f>IF(U189="zákl. přenesená",N189,0)</f>
        <v>0</v>
      </c>
      <c r="BH189" s="142">
        <f>IF(U189="sníž. přenesená",N189,0)</f>
        <v>0</v>
      </c>
      <c r="BI189" s="142">
        <f>IF(U189="nulová",N189,0)</f>
        <v>0</v>
      </c>
      <c r="BJ189" s="22" t="s">
        <v>25</v>
      </c>
      <c r="BK189" s="142">
        <f>ROUND(L189*K189,2)</f>
        <v>0</v>
      </c>
      <c r="BL189" s="22" t="s">
        <v>170</v>
      </c>
      <c r="BM189" s="22" t="s">
        <v>279</v>
      </c>
    </row>
    <row r="190" s="1" customFormat="1" ht="16.5" customHeight="1">
      <c r="B190" s="46"/>
      <c r="C190" s="47"/>
      <c r="D190" s="47"/>
      <c r="E190" s="47"/>
      <c r="F190" s="230" t="s">
        <v>280</v>
      </c>
      <c r="G190" s="67"/>
      <c r="H190" s="67"/>
      <c r="I190" s="67"/>
      <c r="J190" s="47"/>
      <c r="K190" s="47"/>
      <c r="L190" s="47"/>
      <c r="M190" s="47"/>
      <c r="N190" s="47"/>
      <c r="O190" s="47"/>
      <c r="P190" s="47"/>
      <c r="Q190" s="47"/>
      <c r="R190" s="48"/>
      <c r="T190" s="189"/>
      <c r="U190" s="47"/>
      <c r="V190" s="47"/>
      <c r="W190" s="47"/>
      <c r="X190" s="47"/>
      <c r="Y190" s="47"/>
      <c r="Z190" s="47"/>
      <c r="AA190" s="100"/>
      <c r="AT190" s="22" t="s">
        <v>173</v>
      </c>
      <c r="AU190" s="22" t="s">
        <v>111</v>
      </c>
    </row>
    <row r="191" s="10" customFormat="1" ht="16.5" customHeight="1">
      <c r="B191" s="231"/>
      <c r="C191" s="232"/>
      <c r="D191" s="232"/>
      <c r="E191" s="233" t="s">
        <v>23</v>
      </c>
      <c r="F191" s="234" t="s">
        <v>281</v>
      </c>
      <c r="G191" s="232"/>
      <c r="H191" s="232"/>
      <c r="I191" s="232"/>
      <c r="J191" s="232"/>
      <c r="K191" s="235">
        <v>105.81100000000001</v>
      </c>
      <c r="L191" s="232"/>
      <c r="M191" s="232"/>
      <c r="N191" s="232"/>
      <c r="O191" s="232"/>
      <c r="P191" s="232"/>
      <c r="Q191" s="232"/>
      <c r="R191" s="236"/>
      <c r="T191" s="237"/>
      <c r="U191" s="232"/>
      <c r="V191" s="232"/>
      <c r="W191" s="232"/>
      <c r="X191" s="232"/>
      <c r="Y191" s="232"/>
      <c r="Z191" s="232"/>
      <c r="AA191" s="238"/>
      <c r="AT191" s="239" t="s">
        <v>184</v>
      </c>
      <c r="AU191" s="239" t="s">
        <v>111</v>
      </c>
      <c r="AV191" s="10" t="s">
        <v>111</v>
      </c>
      <c r="AW191" s="10" t="s">
        <v>39</v>
      </c>
      <c r="AX191" s="10" t="s">
        <v>82</v>
      </c>
      <c r="AY191" s="239" t="s">
        <v>165</v>
      </c>
    </row>
    <row r="192" s="10" customFormat="1" ht="25.5" customHeight="1">
      <c r="B192" s="231"/>
      <c r="C192" s="232"/>
      <c r="D192" s="232"/>
      <c r="E192" s="233" t="s">
        <v>23</v>
      </c>
      <c r="F192" s="234" t="s">
        <v>282</v>
      </c>
      <c r="G192" s="232"/>
      <c r="H192" s="232"/>
      <c r="I192" s="232"/>
      <c r="J192" s="232"/>
      <c r="K192" s="235">
        <v>11.554</v>
      </c>
      <c r="L192" s="232"/>
      <c r="M192" s="232"/>
      <c r="N192" s="232"/>
      <c r="O192" s="232"/>
      <c r="P192" s="232"/>
      <c r="Q192" s="232"/>
      <c r="R192" s="236"/>
      <c r="T192" s="237"/>
      <c r="U192" s="232"/>
      <c r="V192" s="232"/>
      <c r="W192" s="232"/>
      <c r="X192" s="232"/>
      <c r="Y192" s="232"/>
      <c r="Z192" s="232"/>
      <c r="AA192" s="238"/>
      <c r="AT192" s="239" t="s">
        <v>184</v>
      </c>
      <c r="AU192" s="239" t="s">
        <v>111</v>
      </c>
      <c r="AV192" s="10" t="s">
        <v>111</v>
      </c>
      <c r="AW192" s="10" t="s">
        <v>39</v>
      </c>
      <c r="AX192" s="10" t="s">
        <v>82</v>
      </c>
      <c r="AY192" s="239" t="s">
        <v>165</v>
      </c>
    </row>
    <row r="193" s="11" customFormat="1" ht="16.5" customHeight="1">
      <c r="B193" s="244"/>
      <c r="C193" s="245"/>
      <c r="D193" s="245"/>
      <c r="E193" s="246" t="s">
        <v>23</v>
      </c>
      <c r="F193" s="247" t="s">
        <v>257</v>
      </c>
      <c r="G193" s="245"/>
      <c r="H193" s="245"/>
      <c r="I193" s="245"/>
      <c r="J193" s="245"/>
      <c r="K193" s="248">
        <v>117.365</v>
      </c>
      <c r="L193" s="245"/>
      <c r="M193" s="245"/>
      <c r="N193" s="245"/>
      <c r="O193" s="245"/>
      <c r="P193" s="245"/>
      <c r="Q193" s="245"/>
      <c r="R193" s="249"/>
      <c r="T193" s="250"/>
      <c r="U193" s="245"/>
      <c r="V193" s="245"/>
      <c r="W193" s="245"/>
      <c r="X193" s="245"/>
      <c r="Y193" s="245"/>
      <c r="Z193" s="245"/>
      <c r="AA193" s="251"/>
      <c r="AT193" s="252" t="s">
        <v>184</v>
      </c>
      <c r="AU193" s="252" t="s">
        <v>111</v>
      </c>
      <c r="AV193" s="11" t="s">
        <v>170</v>
      </c>
      <c r="AW193" s="11" t="s">
        <v>39</v>
      </c>
      <c r="AX193" s="11" t="s">
        <v>25</v>
      </c>
      <c r="AY193" s="252" t="s">
        <v>165</v>
      </c>
    </row>
    <row r="194" s="1" customFormat="1" ht="25.5" customHeight="1">
      <c r="B194" s="46"/>
      <c r="C194" s="253" t="s">
        <v>283</v>
      </c>
      <c r="D194" s="253" t="s">
        <v>269</v>
      </c>
      <c r="E194" s="254" t="s">
        <v>284</v>
      </c>
      <c r="F194" s="255" t="s">
        <v>285</v>
      </c>
      <c r="G194" s="255"/>
      <c r="H194" s="255"/>
      <c r="I194" s="255"/>
      <c r="J194" s="256" t="s">
        <v>169</v>
      </c>
      <c r="K194" s="257">
        <v>119.712</v>
      </c>
      <c r="L194" s="258">
        <v>0</v>
      </c>
      <c r="M194" s="259"/>
      <c r="N194" s="260">
        <f>ROUND(L194*K194,2)</f>
        <v>0</v>
      </c>
      <c r="O194" s="226"/>
      <c r="P194" s="226"/>
      <c r="Q194" s="226"/>
      <c r="R194" s="48"/>
      <c r="T194" s="227" t="s">
        <v>23</v>
      </c>
      <c r="U194" s="56" t="s">
        <v>47</v>
      </c>
      <c r="V194" s="47"/>
      <c r="W194" s="228">
        <f>V194*K194</f>
        <v>0</v>
      </c>
      <c r="X194" s="228">
        <v>0.0030000000000000001</v>
      </c>
      <c r="Y194" s="228">
        <f>X194*K194</f>
        <v>0.35913600000000001</v>
      </c>
      <c r="Z194" s="228">
        <v>0</v>
      </c>
      <c r="AA194" s="229">
        <f>Z194*K194</f>
        <v>0</v>
      </c>
      <c r="AR194" s="22" t="s">
        <v>203</v>
      </c>
      <c r="AT194" s="22" t="s">
        <v>269</v>
      </c>
      <c r="AU194" s="22" t="s">
        <v>111</v>
      </c>
      <c r="AY194" s="22" t="s">
        <v>165</v>
      </c>
      <c r="BE194" s="142">
        <f>IF(U194="základní",N194,0)</f>
        <v>0</v>
      </c>
      <c r="BF194" s="142">
        <f>IF(U194="snížená",N194,0)</f>
        <v>0</v>
      </c>
      <c r="BG194" s="142">
        <f>IF(U194="zákl. přenesená",N194,0)</f>
        <v>0</v>
      </c>
      <c r="BH194" s="142">
        <f>IF(U194="sníž. přenesená",N194,0)</f>
        <v>0</v>
      </c>
      <c r="BI194" s="142">
        <f>IF(U194="nulová",N194,0)</f>
        <v>0</v>
      </c>
      <c r="BJ194" s="22" t="s">
        <v>25</v>
      </c>
      <c r="BK194" s="142">
        <f>ROUND(L194*K194,2)</f>
        <v>0</v>
      </c>
      <c r="BL194" s="22" t="s">
        <v>170</v>
      </c>
      <c r="BM194" s="22" t="s">
        <v>286</v>
      </c>
    </row>
    <row r="195" s="1" customFormat="1" ht="25.5" customHeight="1">
      <c r="B195" s="46"/>
      <c r="C195" s="219" t="s">
        <v>287</v>
      </c>
      <c r="D195" s="219" t="s">
        <v>166</v>
      </c>
      <c r="E195" s="220" t="s">
        <v>288</v>
      </c>
      <c r="F195" s="221" t="s">
        <v>289</v>
      </c>
      <c r="G195" s="221"/>
      <c r="H195" s="221"/>
      <c r="I195" s="221"/>
      <c r="J195" s="222" t="s">
        <v>169</v>
      </c>
      <c r="K195" s="223">
        <v>529.44200000000001</v>
      </c>
      <c r="L195" s="224">
        <v>0</v>
      </c>
      <c r="M195" s="225"/>
      <c r="N195" s="226">
        <f>ROUND(L195*K195,2)</f>
        <v>0</v>
      </c>
      <c r="O195" s="226"/>
      <c r="P195" s="226"/>
      <c r="Q195" s="226"/>
      <c r="R195" s="48"/>
      <c r="T195" s="227" t="s">
        <v>23</v>
      </c>
      <c r="U195" s="56" t="s">
        <v>47</v>
      </c>
      <c r="V195" s="47"/>
      <c r="W195" s="228">
        <f>V195*K195</f>
        <v>0</v>
      </c>
      <c r="X195" s="228">
        <v>0.0085000000000000006</v>
      </c>
      <c r="Y195" s="228">
        <f>X195*K195</f>
        <v>4.5002570000000004</v>
      </c>
      <c r="Z195" s="228">
        <v>0</v>
      </c>
      <c r="AA195" s="229">
        <f>Z195*K195</f>
        <v>0</v>
      </c>
      <c r="AR195" s="22" t="s">
        <v>170</v>
      </c>
      <c r="AT195" s="22" t="s">
        <v>166</v>
      </c>
      <c r="AU195" s="22" t="s">
        <v>111</v>
      </c>
      <c r="AY195" s="22" t="s">
        <v>165</v>
      </c>
      <c r="BE195" s="142">
        <f>IF(U195="základní",N195,0)</f>
        <v>0</v>
      </c>
      <c r="BF195" s="142">
        <f>IF(U195="snížená",N195,0)</f>
        <v>0</v>
      </c>
      <c r="BG195" s="142">
        <f>IF(U195="zákl. přenesená",N195,0)</f>
        <v>0</v>
      </c>
      <c r="BH195" s="142">
        <f>IF(U195="sníž. přenesená",N195,0)</f>
        <v>0</v>
      </c>
      <c r="BI195" s="142">
        <f>IF(U195="nulová",N195,0)</f>
        <v>0</v>
      </c>
      <c r="BJ195" s="22" t="s">
        <v>25</v>
      </c>
      <c r="BK195" s="142">
        <f>ROUND(L195*K195,2)</f>
        <v>0</v>
      </c>
      <c r="BL195" s="22" t="s">
        <v>170</v>
      </c>
      <c r="BM195" s="22" t="s">
        <v>290</v>
      </c>
    </row>
    <row r="196" s="1" customFormat="1" ht="24" customHeight="1">
      <c r="B196" s="46"/>
      <c r="C196" s="47"/>
      <c r="D196" s="47"/>
      <c r="E196" s="47"/>
      <c r="F196" s="230" t="s">
        <v>291</v>
      </c>
      <c r="G196" s="67"/>
      <c r="H196" s="67"/>
      <c r="I196" s="67"/>
      <c r="J196" s="47"/>
      <c r="K196" s="47"/>
      <c r="L196" s="47"/>
      <c r="M196" s="47"/>
      <c r="N196" s="47"/>
      <c r="O196" s="47"/>
      <c r="P196" s="47"/>
      <c r="Q196" s="47"/>
      <c r="R196" s="48"/>
      <c r="T196" s="189"/>
      <c r="U196" s="47"/>
      <c r="V196" s="47"/>
      <c r="W196" s="47"/>
      <c r="X196" s="47"/>
      <c r="Y196" s="47"/>
      <c r="Z196" s="47"/>
      <c r="AA196" s="100"/>
      <c r="AT196" s="22" t="s">
        <v>173</v>
      </c>
      <c r="AU196" s="22" t="s">
        <v>111</v>
      </c>
    </row>
    <row r="197" s="10" customFormat="1" ht="16.5" customHeight="1">
      <c r="B197" s="231"/>
      <c r="C197" s="232"/>
      <c r="D197" s="232"/>
      <c r="E197" s="233" t="s">
        <v>23</v>
      </c>
      <c r="F197" s="234" t="s">
        <v>292</v>
      </c>
      <c r="G197" s="232"/>
      <c r="H197" s="232"/>
      <c r="I197" s="232"/>
      <c r="J197" s="232"/>
      <c r="K197" s="235">
        <v>660.84699999999998</v>
      </c>
      <c r="L197" s="232"/>
      <c r="M197" s="232"/>
      <c r="N197" s="232"/>
      <c r="O197" s="232"/>
      <c r="P197" s="232"/>
      <c r="Q197" s="232"/>
      <c r="R197" s="236"/>
      <c r="T197" s="237"/>
      <c r="U197" s="232"/>
      <c r="V197" s="232"/>
      <c r="W197" s="232"/>
      <c r="X197" s="232"/>
      <c r="Y197" s="232"/>
      <c r="Z197" s="232"/>
      <c r="AA197" s="238"/>
      <c r="AT197" s="239" t="s">
        <v>184</v>
      </c>
      <c r="AU197" s="239" t="s">
        <v>111</v>
      </c>
      <c r="AV197" s="10" t="s">
        <v>111</v>
      </c>
      <c r="AW197" s="10" t="s">
        <v>39</v>
      </c>
      <c r="AX197" s="10" t="s">
        <v>82</v>
      </c>
      <c r="AY197" s="239" t="s">
        <v>165</v>
      </c>
    </row>
    <row r="198" s="10" customFormat="1" ht="16.5" customHeight="1">
      <c r="B198" s="231"/>
      <c r="C198" s="232"/>
      <c r="D198" s="232"/>
      <c r="E198" s="233" t="s">
        <v>23</v>
      </c>
      <c r="F198" s="234" t="s">
        <v>293</v>
      </c>
      <c r="G198" s="232"/>
      <c r="H198" s="232"/>
      <c r="I198" s="232"/>
      <c r="J198" s="232"/>
      <c r="K198" s="235">
        <v>-131.405</v>
      </c>
      <c r="L198" s="232"/>
      <c r="M198" s="232"/>
      <c r="N198" s="232"/>
      <c r="O198" s="232"/>
      <c r="P198" s="232"/>
      <c r="Q198" s="232"/>
      <c r="R198" s="236"/>
      <c r="T198" s="237"/>
      <c r="U198" s="232"/>
      <c r="V198" s="232"/>
      <c r="W198" s="232"/>
      <c r="X198" s="232"/>
      <c r="Y198" s="232"/>
      <c r="Z198" s="232"/>
      <c r="AA198" s="238"/>
      <c r="AT198" s="239" t="s">
        <v>184</v>
      </c>
      <c r="AU198" s="239" t="s">
        <v>111</v>
      </c>
      <c r="AV198" s="10" t="s">
        <v>111</v>
      </c>
      <c r="AW198" s="10" t="s">
        <v>39</v>
      </c>
      <c r="AX198" s="10" t="s">
        <v>82</v>
      </c>
      <c r="AY198" s="239" t="s">
        <v>165</v>
      </c>
    </row>
    <row r="199" s="11" customFormat="1" ht="16.5" customHeight="1">
      <c r="B199" s="244"/>
      <c r="C199" s="245"/>
      <c r="D199" s="245"/>
      <c r="E199" s="246" t="s">
        <v>23</v>
      </c>
      <c r="F199" s="247" t="s">
        <v>257</v>
      </c>
      <c r="G199" s="245"/>
      <c r="H199" s="245"/>
      <c r="I199" s="245"/>
      <c r="J199" s="245"/>
      <c r="K199" s="248">
        <v>529.44200000000001</v>
      </c>
      <c r="L199" s="245"/>
      <c r="M199" s="245"/>
      <c r="N199" s="245"/>
      <c r="O199" s="245"/>
      <c r="P199" s="245"/>
      <c r="Q199" s="245"/>
      <c r="R199" s="249"/>
      <c r="T199" s="250"/>
      <c r="U199" s="245"/>
      <c r="V199" s="245"/>
      <c r="W199" s="245"/>
      <c r="X199" s="245"/>
      <c r="Y199" s="245"/>
      <c r="Z199" s="245"/>
      <c r="AA199" s="251"/>
      <c r="AT199" s="252" t="s">
        <v>184</v>
      </c>
      <c r="AU199" s="252" t="s">
        <v>111</v>
      </c>
      <c r="AV199" s="11" t="s">
        <v>170</v>
      </c>
      <c r="AW199" s="11" t="s">
        <v>39</v>
      </c>
      <c r="AX199" s="11" t="s">
        <v>25</v>
      </c>
      <c r="AY199" s="252" t="s">
        <v>165</v>
      </c>
    </row>
    <row r="200" s="1" customFormat="1" ht="25.5" customHeight="1">
      <c r="B200" s="46"/>
      <c r="C200" s="253" t="s">
        <v>294</v>
      </c>
      <c r="D200" s="253" t="s">
        <v>269</v>
      </c>
      <c r="E200" s="254" t="s">
        <v>295</v>
      </c>
      <c r="F200" s="255" t="s">
        <v>296</v>
      </c>
      <c r="G200" s="255"/>
      <c r="H200" s="255"/>
      <c r="I200" s="255"/>
      <c r="J200" s="256" t="s">
        <v>169</v>
      </c>
      <c r="K200" s="257">
        <v>540.03099999999995</v>
      </c>
      <c r="L200" s="258">
        <v>0</v>
      </c>
      <c r="M200" s="259"/>
      <c r="N200" s="260">
        <f>ROUND(L200*K200,2)</f>
        <v>0</v>
      </c>
      <c r="O200" s="226"/>
      <c r="P200" s="226"/>
      <c r="Q200" s="226"/>
      <c r="R200" s="48"/>
      <c r="T200" s="227" t="s">
        <v>23</v>
      </c>
      <c r="U200" s="56" t="s">
        <v>47</v>
      </c>
      <c r="V200" s="47"/>
      <c r="W200" s="228">
        <f>V200*K200</f>
        <v>0</v>
      </c>
      <c r="X200" s="228">
        <v>0.0020999999999999999</v>
      </c>
      <c r="Y200" s="228">
        <f>X200*K200</f>
        <v>1.1340650999999997</v>
      </c>
      <c r="Z200" s="228">
        <v>0</v>
      </c>
      <c r="AA200" s="229">
        <f>Z200*K200</f>
        <v>0</v>
      </c>
      <c r="AR200" s="22" t="s">
        <v>203</v>
      </c>
      <c r="AT200" s="22" t="s">
        <v>269</v>
      </c>
      <c r="AU200" s="22" t="s">
        <v>111</v>
      </c>
      <c r="AY200" s="22" t="s">
        <v>165</v>
      </c>
      <c r="BE200" s="142">
        <f>IF(U200="základní",N200,0)</f>
        <v>0</v>
      </c>
      <c r="BF200" s="142">
        <f>IF(U200="snížená",N200,0)</f>
        <v>0</v>
      </c>
      <c r="BG200" s="142">
        <f>IF(U200="zákl. přenesená",N200,0)</f>
        <v>0</v>
      </c>
      <c r="BH200" s="142">
        <f>IF(U200="sníž. přenesená",N200,0)</f>
        <v>0</v>
      </c>
      <c r="BI200" s="142">
        <f>IF(U200="nulová",N200,0)</f>
        <v>0</v>
      </c>
      <c r="BJ200" s="22" t="s">
        <v>25</v>
      </c>
      <c r="BK200" s="142">
        <f>ROUND(L200*K200,2)</f>
        <v>0</v>
      </c>
      <c r="BL200" s="22" t="s">
        <v>170</v>
      </c>
      <c r="BM200" s="22" t="s">
        <v>297</v>
      </c>
    </row>
    <row r="201" s="1" customFormat="1" ht="38.25" customHeight="1">
      <c r="B201" s="46"/>
      <c r="C201" s="219" t="s">
        <v>298</v>
      </c>
      <c r="D201" s="219" t="s">
        <v>166</v>
      </c>
      <c r="E201" s="220" t="s">
        <v>299</v>
      </c>
      <c r="F201" s="221" t="s">
        <v>300</v>
      </c>
      <c r="G201" s="221"/>
      <c r="H201" s="221"/>
      <c r="I201" s="221"/>
      <c r="J201" s="222" t="s">
        <v>180</v>
      </c>
      <c r="K201" s="223">
        <v>40.700000000000003</v>
      </c>
      <c r="L201" s="224">
        <v>0</v>
      </c>
      <c r="M201" s="225"/>
      <c r="N201" s="226">
        <f>ROUND(L201*K201,2)</f>
        <v>0</v>
      </c>
      <c r="O201" s="226"/>
      <c r="P201" s="226"/>
      <c r="Q201" s="226"/>
      <c r="R201" s="48"/>
      <c r="T201" s="227" t="s">
        <v>23</v>
      </c>
      <c r="U201" s="56" t="s">
        <v>47</v>
      </c>
      <c r="V201" s="47"/>
      <c r="W201" s="228">
        <f>V201*K201</f>
        <v>0</v>
      </c>
      <c r="X201" s="228">
        <v>0.00331</v>
      </c>
      <c r="Y201" s="228">
        <f>X201*K201</f>
        <v>0.134717</v>
      </c>
      <c r="Z201" s="228">
        <v>0</v>
      </c>
      <c r="AA201" s="229">
        <f>Z201*K201</f>
        <v>0</v>
      </c>
      <c r="AR201" s="22" t="s">
        <v>170</v>
      </c>
      <c r="AT201" s="22" t="s">
        <v>166</v>
      </c>
      <c r="AU201" s="22" t="s">
        <v>111</v>
      </c>
      <c r="AY201" s="22" t="s">
        <v>165</v>
      </c>
      <c r="BE201" s="142">
        <f>IF(U201="základní",N201,0)</f>
        <v>0</v>
      </c>
      <c r="BF201" s="142">
        <f>IF(U201="snížená",N201,0)</f>
        <v>0</v>
      </c>
      <c r="BG201" s="142">
        <f>IF(U201="zákl. přenesená",N201,0)</f>
        <v>0</v>
      </c>
      <c r="BH201" s="142">
        <f>IF(U201="sníž. přenesená",N201,0)</f>
        <v>0</v>
      </c>
      <c r="BI201" s="142">
        <f>IF(U201="nulová",N201,0)</f>
        <v>0</v>
      </c>
      <c r="BJ201" s="22" t="s">
        <v>25</v>
      </c>
      <c r="BK201" s="142">
        <f>ROUND(L201*K201,2)</f>
        <v>0</v>
      </c>
      <c r="BL201" s="22" t="s">
        <v>170</v>
      </c>
      <c r="BM201" s="22" t="s">
        <v>301</v>
      </c>
    </row>
    <row r="202" s="10" customFormat="1" ht="16.5" customHeight="1">
      <c r="B202" s="231"/>
      <c r="C202" s="232"/>
      <c r="D202" s="232"/>
      <c r="E202" s="233" t="s">
        <v>23</v>
      </c>
      <c r="F202" s="240" t="s">
        <v>302</v>
      </c>
      <c r="G202" s="241"/>
      <c r="H202" s="241"/>
      <c r="I202" s="241"/>
      <c r="J202" s="232"/>
      <c r="K202" s="235">
        <v>40.700000000000003</v>
      </c>
      <c r="L202" s="232"/>
      <c r="M202" s="232"/>
      <c r="N202" s="232"/>
      <c r="O202" s="232"/>
      <c r="P202" s="232"/>
      <c r="Q202" s="232"/>
      <c r="R202" s="236"/>
      <c r="T202" s="237"/>
      <c r="U202" s="232"/>
      <c r="V202" s="232"/>
      <c r="W202" s="232"/>
      <c r="X202" s="232"/>
      <c r="Y202" s="232"/>
      <c r="Z202" s="232"/>
      <c r="AA202" s="238"/>
      <c r="AT202" s="239" t="s">
        <v>184</v>
      </c>
      <c r="AU202" s="239" t="s">
        <v>111</v>
      </c>
      <c r="AV202" s="10" t="s">
        <v>111</v>
      </c>
      <c r="AW202" s="10" t="s">
        <v>39</v>
      </c>
      <c r="AX202" s="10" t="s">
        <v>25</v>
      </c>
      <c r="AY202" s="239" t="s">
        <v>165</v>
      </c>
    </row>
    <row r="203" s="1" customFormat="1" ht="25.5" customHeight="1">
      <c r="B203" s="46"/>
      <c r="C203" s="253" t="s">
        <v>303</v>
      </c>
      <c r="D203" s="253" t="s">
        <v>269</v>
      </c>
      <c r="E203" s="254" t="s">
        <v>304</v>
      </c>
      <c r="F203" s="255" t="s">
        <v>305</v>
      </c>
      <c r="G203" s="255"/>
      <c r="H203" s="255"/>
      <c r="I203" s="255"/>
      <c r="J203" s="256" t="s">
        <v>169</v>
      </c>
      <c r="K203" s="257">
        <v>15.945</v>
      </c>
      <c r="L203" s="258">
        <v>0</v>
      </c>
      <c r="M203" s="259"/>
      <c r="N203" s="260">
        <f>ROUND(L203*K203,2)</f>
        <v>0</v>
      </c>
      <c r="O203" s="226"/>
      <c r="P203" s="226"/>
      <c r="Q203" s="226"/>
      <c r="R203" s="48"/>
      <c r="T203" s="227" t="s">
        <v>23</v>
      </c>
      <c r="U203" s="56" t="s">
        <v>47</v>
      </c>
      <c r="V203" s="47"/>
      <c r="W203" s="228">
        <f>V203*K203</f>
        <v>0</v>
      </c>
      <c r="X203" s="228">
        <v>0.00044999999999999999</v>
      </c>
      <c r="Y203" s="228">
        <f>X203*K203</f>
        <v>0.0071752500000000002</v>
      </c>
      <c r="Z203" s="228">
        <v>0</v>
      </c>
      <c r="AA203" s="229">
        <f>Z203*K203</f>
        <v>0</v>
      </c>
      <c r="AR203" s="22" t="s">
        <v>203</v>
      </c>
      <c r="AT203" s="22" t="s">
        <v>269</v>
      </c>
      <c r="AU203" s="22" t="s">
        <v>111</v>
      </c>
      <c r="AY203" s="22" t="s">
        <v>165</v>
      </c>
      <c r="BE203" s="142">
        <f>IF(U203="základní",N203,0)</f>
        <v>0</v>
      </c>
      <c r="BF203" s="142">
        <f>IF(U203="snížená",N203,0)</f>
        <v>0</v>
      </c>
      <c r="BG203" s="142">
        <f>IF(U203="zákl. přenesená",N203,0)</f>
        <v>0</v>
      </c>
      <c r="BH203" s="142">
        <f>IF(U203="sníž. přenesená",N203,0)</f>
        <v>0</v>
      </c>
      <c r="BI203" s="142">
        <f>IF(U203="nulová",N203,0)</f>
        <v>0</v>
      </c>
      <c r="BJ203" s="22" t="s">
        <v>25</v>
      </c>
      <c r="BK203" s="142">
        <f>ROUND(L203*K203,2)</f>
        <v>0</v>
      </c>
      <c r="BL203" s="22" t="s">
        <v>170</v>
      </c>
      <c r="BM203" s="22" t="s">
        <v>306</v>
      </c>
    </row>
    <row r="204" s="10" customFormat="1" ht="16.5" customHeight="1">
      <c r="B204" s="231"/>
      <c r="C204" s="232"/>
      <c r="D204" s="232"/>
      <c r="E204" s="233" t="s">
        <v>23</v>
      </c>
      <c r="F204" s="240" t="s">
        <v>307</v>
      </c>
      <c r="G204" s="241"/>
      <c r="H204" s="241"/>
      <c r="I204" s="241"/>
      <c r="J204" s="232"/>
      <c r="K204" s="235">
        <v>15.945</v>
      </c>
      <c r="L204" s="232"/>
      <c r="M204" s="232"/>
      <c r="N204" s="232"/>
      <c r="O204" s="232"/>
      <c r="P204" s="232"/>
      <c r="Q204" s="232"/>
      <c r="R204" s="236"/>
      <c r="T204" s="237"/>
      <c r="U204" s="232"/>
      <c r="V204" s="232"/>
      <c r="W204" s="232"/>
      <c r="X204" s="232"/>
      <c r="Y204" s="232"/>
      <c r="Z204" s="232"/>
      <c r="AA204" s="238"/>
      <c r="AT204" s="239" t="s">
        <v>184</v>
      </c>
      <c r="AU204" s="239" t="s">
        <v>111</v>
      </c>
      <c r="AV204" s="10" t="s">
        <v>111</v>
      </c>
      <c r="AW204" s="10" t="s">
        <v>39</v>
      </c>
      <c r="AX204" s="10" t="s">
        <v>25</v>
      </c>
      <c r="AY204" s="239" t="s">
        <v>165</v>
      </c>
    </row>
    <row r="205" s="1" customFormat="1" ht="38.25" customHeight="1">
      <c r="B205" s="46"/>
      <c r="C205" s="219" t="s">
        <v>308</v>
      </c>
      <c r="D205" s="219" t="s">
        <v>166</v>
      </c>
      <c r="E205" s="220" t="s">
        <v>309</v>
      </c>
      <c r="F205" s="221" t="s">
        <v>310</v>
      </c>
      <c r="G205" s="221"/>
      <c r="H205" s="221"/>
      <c r="I205" s="221"/>
      <c r="J205" s="222" t="s">
        <v>169</v>
      </c>
      <c r="K205" s="223">
        <v>640.23800000000006</v>
      </c>
      <c r="L205" s="224">
        <v>0</v>
      </c>
      <c r="M205" s="225"/>
      <c r="N205" s="226">
        <f>ROUND(L205*K205,2)</f>
        <v>0</v>
      </c>
      <c r="O205" s="226"/>
      <c r="P205" s="226"/>
      <c r="Q205" s="226"/>
      <c r="R205" s="48"/>
      <c r="T205" s="227" t="s">
        <v>23</v>
      </c>
      <c r="U205" s="56" t="s">
        <v>47</v>
      </c>
      <c r="V205" s="47"/>
      <c r="W205" s="228">
        <f>V205*K205</f>
        <v>0</v>
      </c>
      <c r="X205" s="228">
        <v>6.0000000000000002E-05</v>
      </c>
      <c r="Y205" s="228">
        <f>X205*K205</f>
        <v>0.038414280000000002</v>
      </c>
      <c r="Z205" s="228">
        <v>0</v>
      </c>
      <c r="AA205" s="229">
        <f>Z205*K205</f>
        <v>0</v>
      </c>
      <c r="AR205" s="22" t="s">
        <v>170</v>
      </c>
      <c r="AT205" s="22" t="s">
        <v>166</v>
      </c>
      <c r="AU205" s="22" t="s">
        <v>111</v>
      </c>
      <c r="AY205" s="22" t="s">
        <v>165</v>
      </c>
      <c r="BE205" s="142">
        <f>IF(U205="základní",N205,0)</f>
        <v>0</v>
      </c>
      <c r="BF205" s="142">
        <f>IF(U205="snížená",N205,0)</f>
        <v>0</v>
      </c>
      <c r="BG205" s="142">
        <f>IF(U205="zákl. přenesená",N205,0)</f>
        <v>0</v>
      </c>
      <c r="BH205" s="142">
        <f>IF(U205="sníž. přenesená",N205,0)</f>
        <v>0</v>
      </c>
      <c r="BI205" s="142">
        <f>IF(U205="nulová",N205,0)</f>
        <v>0</v>
      </c>
      <c r="BJ205" s="22" t="s">
        <v>25</v>
      </c>
      <c r="BK205" s="142">
        <f>ROUND(L205*K205,2)</f>
        <v>0</v>
      </c>
      <c r="BL205" s="22" t="s">
        <v>170</v>
      </c>
      <c r="BM205" s="22" t="s">
        <v>311</v>
      </c>
    </row>
    <row r="206" s="10" customFormat="1" ht="16.5" customHeight="1">
      <c r="B206" s="231"/>
      <c r="C206" s="232"/>
      <c r="D206" s="232"/>
      <c r="E206" s="233" t="s">
        <v>23</v>
      </c>
      <c r="F206" s="240" t="s">
        <v>312</v>
      </c>
      <c r="G206" s="241"/>
      <c r="H206" s="241"/>
      <c r="I206" s="241"/>
      <c r="J206" s="232"/>
      <c r="K206" s="235">
        <v>640.23800000000006</v>
      </c>
      <c r="L206" s="232"/>
      <c r="M206" s="232"/>
      <c r="N206" s="232"/>
      <c r="O206" s="232"/>
      <c r="P206" s="232"/>
      <c r="Q206" s="232"/>
      <c r="R206" s="236"/>
      <c r="T206" s="237"/>
      <c r="U206" s="232"/>
      <c r="V206" s="232"/>
      <c r="W206" s="232"/>
      <c r="X206" s="232"/>
      <c r="Y206" s="232"/>
      <c r="Z206" s="232"/>
      <c r="AA206" s="238"/>
      <c r="AT206" s="239" t="s">
        <v>184</v>
      </c>
      <c r="AU206" s="239" t="s">
        <v>111</v>
      </c>
      <c r="AV206" s="10" t="s">
        <v>111</v>
      </c>
      <c r="AW206" s="10" t="s">
        <v>39</v>
      </c>
      <c r="AX206" s="10" t="s">
        <v>25</v>
      </c>
      <c r="AY206" s="239" t="s">
        <v>165</v>
      </c>
    </row>
    <row r="207" s="1" customFormat="1" ht="51" customHeight="1">
      <c r="B207" s="46"/>
      <c r="C207" s="219" t="s">
        <v>313</v>
      </c>
      <c r="D207" s="219" t="s">
        <v>166</v>
      </c>
      <c r="E207" s="220" t="s">
        <v>314</v>
      </c>
      <c r="F207" s="221" t="s">
        <v>315</v>
      </c>
      <c r="G207" s="221"/>
      <c r="H207" s="221"/>
      <c r="I207" s="221"/>
      <c r="J207" s="222" t="s">
        <v>169</v>
      </c>
      <c r="K207" s="223">
        <v>211.77699999999999</v>
      </c>
      <c r="L207" s="224">
        <v>0</v>
      </c>
      <c r="M207" s="225"/>
      <c r="N207" s="226">
        <f>ROUND(L207*K207,2)</f>
        <v>0</v>
      </c>
      <c r="O207" s="226"/>
      <c r="P207" s="226"/>
      <c r="Q207" s="226"/>
      <c r="R207" s="48"/>
      <c r="T207" s="227" t="s">
        <v>23</v>
      </c>
      <c r="U207" s="56" t="s">
        <v>47</v>
      </c>
      <c r="V207" s="47"/>
      <c r="W207" s="228">
        <f>V207*K207</f>
        <v>0</v>
      </c>
      <c r="X207" s="228">
        <v>0</v>
      </c>
      <c r="Y207" s="228">
        <f>X207*K207</f>
        <v>0</v>
      </c>
      <c r="Z207" s="228">
        <v>0</v>
      </c>
      <c r="AA207" s="229">
        <f>Z207*K207</f>
        <v>0</v>
      </c>
      <c r="AR207" s="22" t="s">
        <v>170</v>
      </c>
      <c r="AT207" s="22" t="s">
        <v>166</v>
      </c>
      <c r="AU207" s="22" t="s">
        <v>111</v>
      </c>
      <c r="AY207" s="22" t="s">
        <v>165</v>
      </c>
      <c r="BE207" s="142">
        <f>IF(U207="základní",N207,0)</f>
        <v>0</v>
      </c>
      <c r="BF207" s="142">
        <f>IF(U207="snížená",N207,0)</f>
        <v>0</v>
      </c>
      <c r="BG207" s="142">
        <f>IF(U207="zákl. přenesená",N207,0)</f>
        <v>0</v>
      </c>
      <c r="BH207" s="142">
        <f>IF(U207="sníž. přenesená",N207,0)</f>
        <v>0</v>
      </c>
      <c r="BI207" s="142">
        <f>IF(U207="nulová",N207,0)</f>
        <v>0</v>
      </c>
      <c r="BJ207" s="22" t="s">
        <v>25</v>
      </c>
      <c r="BK207" s="142">
        <f>ROUND(L207*K207,2)</f>
        <v>0</v>
      </c>
      <c r="BL207" s="22" t="s">
        <v>170</v>
      </c>
      <c r="BM207" s="22" t="s">
        <v>316</v>
      </c>
    </row>
    <row r="208" s="10" customFormat="1" ht="16.5" customHeight="1">
      <c r="B208" s="231"/>
      <c r="C208" s="232"/>
      <c r="D208" s="232"/>
      <c r="E208" s="233" t="s">
        <v>23</v>
      </c>
      <c r="F208" s="240" t="s">
        <v>317</v>
      </c>
      <c r="G208" s="241"/>
      <c r="H208" s="241"/>
      <c r="I208" s="241"/>
      <c r="J208" s="232"/>
      <c r="K208" s="235">
        <v>211.77699999999999</v>
      </c>
      <c r="L208" s="232"/>
      <c r="M208" s="232"/>
      <c r="N208" s="232"/>
      <c r="O208" s="232"/>
      <c r="P208" s="232"/>
      <c r="Q208" s="232"/>
      <c r="R208" s="236"/>
      <c r="T208" s="237"/>
      <c r="U208" s="232"/>
      <c r="V208" s="232"/>
      <c r="W208" s="232"/>
      <c r="X208" s="232"/>
      <c r="Y208" s="232"/>
      <c r="Z208" s="232"/>
      <c r="AA208" s="238"/>
      <c r="AT208" s="239" t="s">
        <v>184</v>
      </c>
      <c r="AU208" s="239" t="s">
        <v>111</v>
      </c>
      <c r="AV208" s="10" t="s">
        <v>111</v>
      </c>
      <c r="AW208" s="10" t="s">
        <v>39</v>
      </c>
      <c r="AX208" s="10" t="s">
        <v>25</v>
      </c>
      <c r="AY208" s="239" t="s">
        <v>165</v>
      </c>
    </row>
    <row r="209" s="1" customFormat="1" ht="25.5" customHeight="1">
      <c r="B209" s="46"/>
      <c r="C209" s="219" t="s">
        <v>318</v>
      </c>
      <c r="D209" s="219" t="s">
        <v>166</v>
      </c>
      <c r="E209" s="220" t="s">
        <v>319</v>
      </c>
      <c r="F209" s="221" t="s">
        <v>320</v>
      </c>
      <c r="G209" s="221"/>
      <c r="H209" s="221"/>
      <c r="I209" s="221"/>
      <c r="J209" s="222" t="s">
        <v>169</v>
      </c>
      <c r="K209" s="223">
        <v>715.59699999999998</v>
      </c>
      <c r="L209" s="224">
        <v>0</v>
      </c>
      <c r="M209" s="225"/>
      <c r="N209" s="226">
        <f>ROUND(L209*K209,2)</f>
        <v>0</v>
      </c>
      <c r="O209" s="226"/>
      <c r="P209" s="226"/>
      <c r="Q209" s="226"/>
      <c r="R209" s="48"/>
      <c r="T209" s="227" t="s">
        <v>23</v>
      </c>
      <c r="U209" s="56" t="s">
        <v>47</v>
      </c>
      <c r="V209" s="47"/>
      <c r="W209" s="228">
        <f>V209*K209</f>
        <v>0</v>
      </c>
      <c r="X209" s="228">
        <v>0.01146</v>
      </c>
      <c r="Y209" s="228">
        <f>X209*K209</f>
        <v>8.2007416199999987</v>
      </c>
      <c r="Z209" s="228">
        <v>0</v>
      </c>
      <c r="AA209" s="229">
        <f>Z209*K209</f>
        <v>0</v>
      </c>
      <c r="AR209" s="22" t="s">
        <v>170</v>
      </c>
      <c r="AT209" s="22" t="s">
        <v>166</v>
      </c>
      <c r="AU209" s="22" t="s">
        <v>111</v>
      </c>
      <c r="AY209" s="22" t="s">
        <v>165</v>
      </c>
      <c r="BE209" s="142">
        <f>IF(U209="základní",N209,0)</f>
        <v>0</v>
      </c>
      <c r="BF209" s="142">
        <f>IF(U209="snížená",N209,0)</f>
        <v>0</v>
      </c>
      <c r="BG209" s="142">
        <f>IF(U209="zákl. přenesená",N209,0)</f>
        <v>0</v>
      </c>
      <c r="BH209" s="142">
        <f>IF(U209="sníž. přenesená",N209,0)</f>
        <v>0</v>
      </c>
      <c r="BI209" s="142">
        <f>IF(U209="nulová",N209,0)</f>
        <v>0</v>
      </c>
      <c r="BJ209" s="22" t="s">
        <v>25</v>
      </c>
      <c r="BK209" s="142">
        <f>ROUND(L209*K209,2)</f>
        <v>0</v>
      </c>
      <c r="BL209" s="22" t="s">
        <v>170</v>
      </c>
      <c r="BM209" s="22" t="s">
        <v>321</v>
      </c>
    </row>
    <row r="210" s="1" customFormat="1" ht="16.5" customHeight="1">
      <c r="B210" s="46"/>
      <c r="C210" s="47"/>
      <c r="D210" s="47"/>
      <c r="E210" s="47"/>
      <c r="F210" s="230" t="s">
        <v>322</v>
      </c>
      <c r="G210" s="67"/>
      <c r="H210" s="67"/>
      <c r="I210" s="67"/>
      <c r="J210" s="47"/>
      <c r="K210" s="47"/>
      <c r="L210" s="47"/>
      <c r="M210" s="47"/>
      <c r="N210" s="47"/>
      <c r="O210" s="47"/>
      <c r="P210" s="47"/>
      <c r="Q210" s="47"/>
      <c r="R210" s="48"/>
      <c r="T210" s="189"/>
      <c r="U210" s="47"/>
      <c r="V210" s="47"/>
      <c r="W210" s="47"/>
      <c r="X210" s="47"/>
      <c r="Y210" s="47"/>
      <c r="Z210" s="47"/>
      <c r="AA210" s="100"/>
      <c r="AT210" s="22" t="s">
        <v>173</v>
      </c>
      <c r="AU210" s="22" t="s">
        <v>111</v>
      </c>
    </row>
    <row r="211" s="10" customFormat="1" ht="16.5" customHeight="1">
      <c r="B211" s="231"/>
      <c r="C211" s="232"/>
      <c r="D211" s="232"/>
      <c r="E211" s="233" t="s">
        <v>23</v>
      </c>
      <c r="F211" s="234" t="s">
        <v>323</v>
      </c>
      <c r="G211" s="232"/>
      <c r="H211" s="232"/>
      <c r="I211" s="232"/>
      <c r="J211" s="232"/>
      <c r="K211" s="235">
        <v>715.59699999999998</v>
      </c>
      <c r="L211" s="232"/>
      <c r="M211" s="232"/>
      <c r="N211" s="232"/>
      <c r="O211" s="232"/>
      <c r="P211" s="232"/>
      <c r="Q211" s="232"/>
      <c r="R211" s="236"/>
      <c r="T211" s="237"/>
      <c r="U211" s="232"/>
      <c r="V211" s="232"/>
      <c r="W211" s="232"/>
      <c r="X211" s="232"/>
      <c r="Y211" s="232"/>
      <c r="Z211" s="232"/>
      <c r="AA211" s="238"/>
      <c r="AT211" s="239" t="s">
        <v>184</v>
      </c>
      <c r="AU211" s="239" t="s">
        <v>111</v>
      </c>
      <c r="AV211" s="10" t="s">
        <v>111</v>
      </c>
      <c r="AW211" s="10" t="s">
        <v>39</v>
      </c>
      <c r="AX211" s="10" t="s">
        <v>25</v>
      </c>
      <c r="AY211" s="239" t="s">
        <v>165</v>
      </c>
    </row>
    <row r="212" s="1" customFormat="1" ht="38.25" customHeight="1">
      <c r="B212" s="46"/>
      <c r="C212" s="219" t="s">
        <v>324</v>
      </c>
      <c r="D212" s="219" t="s">
        <v>166</v>
      </c>
      <c r="E212" s="220" t="s">
        <v>325</v>
      </c>
      <c r="F212" s="221" t="s">
        <v>326</v>
      </c>
      <c r="G212" s="221"/>
      <c r="H212" s="221"/>
      <c r="I212" s="221"/>
      <c r="J212" s="222" t="s">
        <v>169</v>
      </c>
      <c r="K212" s="223">
        <v>160.25</v>
      </c>
      <c r="L212" s="224">
        <v>0</v>
      </c>
      <c r="M212" s="225"/>
      <c r="N212" s="226">
        <f>ROUND(L212*K212,2)</f>
        <v>0</v>
      </c>
      <c r="O212" s="226"/>
      <c r="P212" s="226"/>
      <c r="Q212" s="226"/>
      <c r="R212" s="48"/>
      <c r="T212" s="227" t="s">
        <v>23</v>
      </c>
      <c r="U212" s="56" t="s">
        <v>47</v>
      </c>
      <c r="V212" s="47"/>
      <c r="W212" s="228">
        <f>V212*K212</f>
        <v>0</v>
      </c>
      <c r="X212" s="228">
        <v>0.01899</v>
      </c>
      <c r="Y212" s="228">
        <f>X212*K212</f>
        <v>3.0431474999999999</v>
      </c>
      <c r="Z212" s="228">
        <v>0</v>
      </c>
      <c r="AA212" s="229">
        <f>Z212*K212</f>
        <v>0</v>
      </c>
      <c r="AR212" s="22" t="s">
        <v>170</v>
      </c>
      <c r="AT212" s="22" t="s">
        <v>166</v>
      </c>
      <c r="AU212" s="22" t="s">
        <v>111</v>
      </c>
      <c r="AY212" s="22" t="s">
        <v>165</v>
      </c>
      <c r="BE212" s="142">
        <f>IF(U212="základní",N212,0)</f>
        <v>0</v>
      </c>
      <c r="BF212" s="142">
        <f>IF(U212="snížená",N212,0)</f>
        <v>0</v>
      </c>
      <c r="BG212" s="142">
        <f>IF(U212="zákl. přenesená",N212,0)</f>
        <v>0</v>
      </c>
      <c r="BH212" s="142">
        <f>IF(U212="sníž. přenesená",N212,0)</f>
        <v>0</v>
      </c>
      <c r="BI212" s="142">
        <f>IF(U212="nulová",N212,0)</f>
        <v>0</v>
      </c>
      <c r="BJ212" s="22" t="s">
        <v>25</v>
      </c>
      <c r="BK212" s="142">
        <f>ROUND(L212*K212,2)</f>
        <v>0</v>
      </c>
      <c r="BL212" s="22" t="s">
        <v>170</v>
      </c>
      <c r="BM212" s="22" t="s">
        <v>327</v>
      </c>
    </row>
    <row r="213" s="1" customFormat="1" ht="16.5" customHeight="1">
      <c r="B213" s="46"/>
      <c r="C213" s="47"/>
      <c r="D213" s="47"/>
      <c r="E213" s="47"/>
      <c r="F213" s="230" t="s">
        <v>328</v>
      </c>
      <c r="G213" s="67"/>
      <c r="H213" s="67"/>
      <c r="I213" s="67"/>
      <c r="J213" s="47"/>
      <c r="K213" s="47"/>
      <c r="L213" s="47"/>
      <c r="M213" s="47"/>
      <c r="N213" s="47"/>
      <c r="O213" s="47"/>
      <c r="P213" s="47"/>
      <c r="Q213" s="47"/>
      <c r="R213" s="48"/>
      <c r="T213" s="189"/>
      <c r="U213" s="47"/>
      <c r="V213" s="47"/>
      <c r="W213" s="47"/>
      <c r="X213" s="47"/>
      <c r="Y213" s="47"/>
      <c r="Z213" s="47"/>
      <c r="AA213" s="100"/>
      <c r="AT213" s="22" t="s">
        <v>173</v>
      </c>
      <c r="AU213" s="22" t="s">
        <v>111</v>
      </c>
    </row>
    <row r="214" s="10" customFormat="1" ht="25.5" customHeight="1">
      <c r="B214" s="231"/>
      <c r="C214" s="232"/>
      <c r="D214" s="232"/>
      <c r="E214" s="233" t="s">
        <v>23</v>
      </c>
      <c r="F214" s="234" t="s">
        <v>329</v>
      </c>
      <c r="G214" s="232"/>
      <c r="H214" s="232"/>
      <c r="I214" s="232"/>
      <c r="J214" s="232"/>
      <c r="K214" s="235">
        <v>160.25</v>
      </c>
      <c r="L214" s="232"/>
      <c r="M214" s="232"/>
      <c r="N214" s="232"/>
      <c r="O214" s="232"/>
      <c r="P214" s="232"/>
      <c r="Q214" s="232"/>
      <c r="R214" s="236"/>
      <c r="T214" s="237"/>
      <c r="U214" s="232"/>
      <c r="V214" s="232"/>
      <c r="W214" s="232"/>
      <c r="X214" s="232"/>
      <c r="Y214" s="232"/>
      <c r="Z214" s="232"/>
      <c r="AA214" s="238"/>
      <c r="AT214" s="239" t="s">
        <v>184</v>
      </c>
      <c r="AU214" s="239" t="s">
        <v>111</v>
      </c>
      <c r="AV214" s="10" t="s">
        <v>111</v>
      </c>
      <c r="AW214" s="10" t="s">
        <v>39</v>
      </c>
      <c r="AX214" s="10" t="s">
        <v>25</v>
      </c>
      <c r="AY214" s="239" t="s">
        <v>165</v>
      </c>
    </row>
    <row r="215" s="1" customFormat="1" ht="16.5" customHeight="1">
      <c r="B215" s="46"/>
      <c r="C215" s="219" t="s">
        <v>330</v>
      </c>
      <c r="D215" s="219" t="s">
        <v>166</v>
      </c>
      <c r="E215" s="220" t="s">
        <v>331</v>
      </c>
      <c r="F215" s="221" t="s">
        <v>332</v>
      </c>
      <c r="G215" s="221"/>
      <c r="H215" s="221"/>
      <c r="I215" s="221"/>
      <c r="J215" s="222" t="s">
        <v>169</v>
      </c>
      <c r="K215" s="223">
        <v>59.337000000000003</v>
      </c>
      <c r="L215" s="224">
        <v>0</v>
      </c>
      <c r="M215" s="225"/>
      <c r="N215" s="226">
        <f>ROUND(L215*K215,2)</f>
        <v>0</v>
      </c>
      <c r="O215" s="226"/>
      <c r="P215" s="226"/>
      <c r="Q215" s="226"/>
      <c r="R215" s="48"/>
      <c r="T215" s="227" t="s">
        <v>23</v>
      </c>
      <c r="U215" s="56" t="s">
        <v>47</v>
      </c>
      <c r="V215" s="47"/>
      <c r="W215" s="228">
        <f>V215*K215</f>
        <v>0</v>
      </c>
      <c r="X215" s="228">
        <v>0.0032799999999999999</v>
      </c>
      <c r="Y215" s="228">
        <f>X215*K215</f>
        <v>0.19462536</v>
      </c>
      <c r="Z215" s="228">
        <v>0</v>
      </c>
      <c r="AA215" s="229">
        <f>Z215*K215</f>
        <v>0</v>
      </c>
      <c r="AR215" s="22" t="s">
        <v>170</v>
      </c>
      <c r="AT215" s="22" t="s">
        <v>166</v>
      </c>
      <c r="AU215" s="22" t="s">
        <v>111</v>
      </c>
      <c r="AY215" s="22" t="s">
        <v>165</v>
      </c>
      <c r="BE215" s="142">
        <f>IF(U215="základní",N215,0)</f>
        <v>0</v>
      </c>
      <c r="BF215" s="142">
        <f>IF(U215="snížená",N215,0)</f>
        <v>0</v>
      </c>
      <c r="BG215" s="142">
        <f>IF(U215="zákl. přenesená",N215,0)</f>
        <v>0</v>
      </c>
      <c r="BH215" s="142">
        <f>IF(U215="sníž. přenesená",N215,0)</f>
        <v>0</v>
      </c>
      <c r="BI215" s="142">
        <f>IF(U215="nulová",N215,0)</f>
        <v>0</v>
      </c>
      <c r="BJ215" s="22" t="s">
        <v>25</v>
      </c>
      <c r="BK215" s="142">
        <f>ROUND(L215*K215,2)</f>
        <v>0</v>
      </c>
      <c r="BL215" s="22" t="s">
        <v>170</v>
      </c>
      <c r="BM215" s="22" t="s">
        <v>333</v>
      </c>
    </row>
    <row r="216" s="10" customFormat="1" ht="16.5" customHeight="1">
      <c r="B216" s="231"/>
      <c r="C216" s="232"/>
      <c r="D216" s="232"/>
      <c r="E216" s="233" t="s">
        <v>23</v>
      </c>
      <c r="F216" s="240" t="s">
        <v>334</v>
      </c>
      <c r="G216" s="241"/>
      <c r="H216" s="241"/>
      <c r="I216" s="241"/>
      <c r="J216" s="232"/>
      <c r="K216" s="235">
        <v>48.332999999999998</v>
      </c>
      <c r="L216" s="232"/>
      <c r="M216" s="232"/>
      <c r="N216" s="232"/>
      <c r="O216" s="232"/>
      <c r="P216" s="232"/>
      <c r="Q216" s="232"/>
      <c r="R216" s="236"/>
      <c r="T216" s="237"/>
      <c r="U216" s="232"/>
      <c r="V216" s="232"/>
      <c r="W216" s="232"/>
      <c r="X216" s="232"/>
      <c r="Y216" s="232"/>
      <c r="Z216" s="232"/>
      <c r="AA216" s="238"/>
      <c r="AT216" s="239" t="s">
        <v>184</v>
      </c>
      <c r="AU216" s="239" t="s">
        <v>111</v>
      </c>
      <c r="AV216" s="10" t="s">
        <v>111</v>
      </c>
      <c r="AW216" s="10" t="s">
        <v>39</v>
      </c>
      <c r="AX216" s="10" t="s">
        <v>82</v>
      </c>
      <c r="AY216" s="239" t="s">
        <v>165</v>
      </c>
    </row>
    <row r="217" s="10" customFormat="1" ht="25.5" customHeight="1">
      <c r="B217" s="231"/>
      <c r="C217" s="232"/>
      <c r="D217" s="232"/>
      <c r="E217" s="233" t="s">
        <v>23</v>
      </c>
      <c r="F217" s="234" t="s">
        <v>335</v>
      </c>
      <c r="G217" s="232"/>
      <c r="H217" s="232"/>
      <c r="I217" s="232"/>
      <c r="J217" s="232"/>
      <c r="K217" s="235">
        <v>11.004</v>
      </c>
      <c r="L217" s="232"/>
      <c r="M217" s="232"/>
      <c r="N217" s="232"/>
      <c r="O217" s="232"/>
      <c r="P217" s="232"/>
      <c r="Q217" s="232"/>
      <c r="R217" s="236"/>
      <c r="T217" s="237"/>
      <c r="U217" s="232"/>
      <c r="V217" s="232"/>
      <c r="W217" s="232"/>
      <c r="X217" s="232"/>
      <c r="Y217" s="232"/>
      <c r="Z217" s="232"/>
      <c r="AA217" s="238"/>
      <c r="AT217" s="239" t="s">
        <v>184</v>
      </c>
      <c r="AU217" s="239" t="s">
        <v>111</v>
      </c>
      <c r="AV217" s="10" t="s">
        <v>111</v>
      </c>
      <c r="AW217" s="10" t="s">
        <v>39</v>
      </c>
      <c r="AX217" s="10" t="s">
        <v>82</v>
      </c>
      <c r="AY217" s="239" t="s">
        <v>165</v>
      </c>
    </row>
    <row r="218" s="11" customFormat="1" ht="16.5" customHeight="1">
      <c r="B218" s="244"/>
      <c r="C218" s="245"/>
      <c r="D218" s="245"/>
      <c r="E218" s="246" t="s">
        <v>23</v>
      </c>
      <c r="F218" s="247" t="s">
        <v>257</v>
      </c>
      <c r="G218" s="245"/>
      <c r="H218" s="245"/>
      <c r="I218" s="245"/>
      <c r="J218" s="245"/>
      <c r="K218" s="248">
        <v>59.337000000000003</v>
      </c>
      <c r="L218" s="245"/>
      <c r="M218" s="245"/>
      <c r="N218" s="245"/>
      <c r="O218" s="245"/>
      <c r="P218" s="245"/>
      <c r="Q218" s="245"/>
      <c r="R218" s="249"/>
      <c r="T218" s="250"/>
      <c r="U218" s="245"/>
      <c r="V218" s="245"/>
      <c r="W218" s="245"/>
      <c r="X218" s="245"/>
      <c r="Y218" s="245"/>
      <c r="Z218" s="245"/>
      <c r="AA218" s="251"/>
      <c r="AT218" s="252" t="s">
        <v>184</v>
      </c>
      <c r="AU218" s="252" t="s">
        <v>111</v>
      </c>
      <c r="AV218" s="11" t="s">
        <v>170</v>
      </c>
      <c r="AW218" s="11" t="s">
        <v>39</v>
      </c>
      <c r="AX218" s="11" t="s">
        <v>25</v>
      </c>
      <c r="AY218" s="252" t="s">
        <v>165</v>
      </c>
    </row>
    <row r="219" s="1" customFormat="1" ht="25.5" customHeight="1">
      <c r="B219" s="46"/>
      <c r="C219" s="253" t="s">
        <v>336</v>
      </c>
      <c r="D219" s="253" t="s">
        <v>269</v>
      </c>
      <c r="E219" s="254" t="s">
        <v>337</v>
      </c>
      <c r="F219" s="255" t="s">
        <v>338</v>
      </c>
      <c r="G219" s="255"/>
      <c r="H219" s="255"/>
      <c r="I219" s="255"/>
      <c r="J219" s="256" t="s">
        <v>339</v>
      </c>
      <c r="K219" s="257">
        <v>361.95600000000002</v>
      </c>
      <c r="L219" s="258">
        <v>0</v>
      </c>
      <c r="M219" s="259"/>
      <c r="N219" s="260">
        <f>ROUND(L219*K219,2)</f>
        <v>0</v>
      </c>
      <c r="O219" s="226"/>
      <c r="P219" s="226"/>
      <c r="Q219" s="226"/>
      <c r="R219" s="48"/>
      <c r="T219" s="227" t="s">
        <v>23</v>
      </c>
      <c r="U219" s="56" t="s">
        <v>47</v>
      </c>
      <c r="V219" s="47"/>
      <c r="W219" s="228">
        <f>V219*K219</f>
        <v>0</v>
      </c>
      <c r="X219" s="228">
        <v>0.001</v>
      </c>
      <c r="Y219" s="228">
        <f>X219*K219</f>
        <v>0.361956</v>
      </c>
      <c r="Z219" s="228">
        <v>0</v>
      </c>
      <c r="AA219" s="229">
        <f>Z219*K219</f>
        <v>0</v>
      </c>
      <c r="AR219" s="22" t="s">
        <v>203</v>
      </c>
      <c r="AT219" s="22" t="s">
        <v>269</v>
      </c>
      <c r="AU219" s="22" t="s">
        <v>111</v>
      </c>
      <c r="AY219" s="22" t="s">
        <v>165</v>
      </c>
      <c r="BE219" s="142">
        <f>IF(U219="základní",N219,0)</f>
        <v>0</v>
      </c>
      <c r="BF219" s="142">
        <f>IF(U219="snížená",N219,0)</f>
        <v>0</v>
      </c>
      <c r="BG219" s="142">
        <f>IF(U219="zákl. přenesená",N219,0)</f>
        <v>0</v>
      </c>
      <c r="BH219" s="142">
        <f>IF(U219="sníž. přenesená",N219,0)</f>
        <v>0</v>
      </c>
      <c r="BI219" s="142">
        <f>IF(U219="nulová",N219,0)</f>
        <v>0</v>
      </c>
      <c r="BJ219" s="22" t="s">
        <v>25</v>
      </c>
      <c r="BK219" s="142">
        <f>ROUND(L219*K219,2)</f>
        <v>0</v>
      </c>
      <c r="BL219" s="22" t="s">
        <v>170</v>
      </c>
      <c r="BM219" s="22" t="s">
        <v>340</v>
      </c>
    </row>
    <row r="220" s="1" customFormat="1" ht="16.5" customHeight="1">
      <c r="B220" s="46"/>
      <c r="C220" s="47"/>
      <c r="D220" s="47"/>
      <c r="E220" s="47"/>
      <c r="F220" s="230" t="s">
        <v>341</v>
      </c>
      <c r="G220" s="67"/>
      <c r="H220" s="67"/>
      <c r="I220" s="67"/>
      <c r="J220" s="47"/>
      <c r="K220" s="47"/>
      <c r="L220" s="47"/>
      <c r="M220" s="47"/>
      <c r="N220" s="47"/>
      <c r="O220" s="47"/>
      <c r="P220" s="47"/>
      <c r="Q220" s="47"/>
      <c r="R220" s="48"/>
      <c r="T220" s="189"/>
      <c r="U220" s="47"/>
      <c r="V220" s="47"/>
      <c r="W220" s="47"/>
      <c r="X220" s="47"/>
      <c r="Y220" s="47"/>
      <c r="Z220" s="47"/>
      <c r="AA220" s="100"/>
      <c r="AT220" s="22" t="s">
        <v>173</v>
      </c>
      <c r="AU220" s="22" t="s">
        <v>111</v>
      </c>
    </row>
    <row r="221" s="10" customFormat="1" ht="16.5" customHeight="1">
      <c r="B221" s="231"/>
      <c r="C221" s="232"/>
      <c r="D221" s="232"/>
      <c r="E221" s="233" t="s">
        <v>23</v>
      </c>
      <c r="F221" s="234" t="s">
        <v>342</v>
      </c>
      <c r="G221" s="232"/>
      <c r="H221" s="232"/>
      <c r="I221" s="232"/>
      <c r="J221" s="232"/>
      <c r="K221" s="235">
        <v>361.95600000000002</v>
      </c>
      <c r="L221" s="232"/>
      <c r="M221" s="232"/>
      <c r="N221" s="232"/>
      <c r="O221" s="232"/>
      <c r="P221" s="232"/>
      <c r="Q221" s="232"/>
      <c r="R221" s="236"/>
      <c r="T221" s="237"/>
      <c r="U221" s="232"/>
      <c r="V221" s="232"/>
      <c r="W221" s="232"/>
      <c r="X221" s="232"/>
      <c r="Y221" s="232"/>
      <c r="Z221" s="232"/>
      <c r="AA221" s="238"/>
      <c r="AT221" s="239" t="s">
        <v>184</v>
      </c>
      <c r="AU221" s="239" t="s">
        <v>111</v>
      </c>
      <c r="AV221" s="10" t="s">
        <v>111</v>
      </c>
      <c r="AW221" s="10" t="s">
        <v>39</v>
      </c>
      <c r="AX221" s="10" t="s">
        <v>25</v>
      </c>
      <c r="AY221" s="239" t="s">
        <v>165</v>
      </c>
    </row>
    <row r="222" s="1" customFormat="1" ht="25.5" customHeight="1">
      <c r="B222" s="46"/>
      <c r="C222" s="219" t="s">
        <v>343</v>
      </c>
      <c r="D222" s="219" t="s">
        <v>166</v>
      </c>
      <c r="E222" s="220" t="s">
        <v>344</v>
      </c>
      <c r="F222" s="221" t="s">
        <v>345</v>
      </c>
      <c r="G222" s="221"/>
      <c r="H222" s="221"/>
      <c r="I222" s="221"/>
      <c r="J222" s="222" t="s">
        <v>169</v>
      </c>
      <c r="K222" s="223">
        <v>539.61400000000003</v>
      </c>
      <c r="L222" s="224">
        <v>0</v>
      </c>
      <c r="M222" s="225"/>
      <c r="N222" s="226">
        <f>ROUND(L222*K222,2)</f>
        <v>0</v>
      </c>
      <c r="O222" s="226"/>
      <c r="P222" s="226"/>
      <c r="Q222" s="226"/>
      <c r="R222" s="48"/>
      <c r="T222" s="227" t="s">
        <v>23</v>
      </c>
      <c r="U222" s="56" t="s">
        <v>47</v>
      </c>
      <c r="V222" s="47"/>
      <c r="W222" s="228">
        <f>V222*K222</f>
        <v>0</v>
      </c>
      <c r="X222" s="228">
        <v>0.00348</v>
      </c>
      <c r="Y222" s="228">
        <f>X222*K222</f>
        <v>1.87785672</v>
      </c>
      <c r="Z222" s="228">
        <v>0</v>
      </c>
      <c r="AA222" s="229">
        <f>Z222*K222</f>
        <v>0</v>
      </c>
      <c r="AR222" s="22" t="s">
        <v>170</v>
      </c>
      <c r="AT222" s="22" t="s">
        <v>166</v>
      </c>
      <c r="AU222" s="22" t="s">
        <v>111</v>
      </c>
      <c r="AY222" s="22" t="s">
        <v>165</v>
      </c>
      <c r="BE222" s="142">
        <f>IF(U222="základní",N222,0)</f>
        <v>0</v>
      </c>
      <c r="BF222" s="142">
        <f>IF(U222="snížená",N222,0)</f>
        <v>0</v>
      </c>
      <c r="BG222" s="142">
        <f>IF(U222="zákl. přenesená",N222,0)</f>
        <v>0</v>
      </c>
      <c r="BH222" s="142">
        <f>IF(U222="sníž. přenesená",N222,0)</f>
        <v>0</v>
      </c>
      <c r="BI222" s="142">
        <f>IF(U222="nulová",N222,0)</f>
        <v>0</v>
      </c>
      <c r="BJ222" s="22" t="s">
        <v>25</v>
      </c>
      <c r="BK222" s="142">
        <f>ROUND(L222*K222,2)</f>
        <v>0</v>
      </c>
      <c r="BL222" s="22" t="s">
        <v>170</v>
      </c>
      <c r="BM222" s="22" t="s">
        <v>346</v>
      </c>
    </row>
    <row r="223" s="10" customFormat="1" ht="16.5" customHeight="1">
      <c r="B223" s="231"/>
      <c r="C223" s="232"/>
      <c r="D223" s="232"/>
      <c r="E223" s="233" t="s">
        <v>23</v>
      </c>
      <c r="F223" s="240" t="s">
        <v>347</v>
      </c>
      <c r="G223" s="241"/>
      <c r="H223" s="241"/>
      <c r="I223" s="241"/>
      <c r="J223" s="232"/>
      <c r="K223" s="235">
        <v>539.61400000000003</v>
      </c>
      <c r="L223" s="232"/>
      <c r="M223" s="232"/>
      <c r="N223" s="232"/>
      <c r="O223" s="232"/>
      <c r="P223" s="232"/>
      <c r="Q223" s="232"/>
      <c r="R223" s="236"/>
      <c r="T223" s="237"/>
      <c r="U223" s="232"/>
      <c r="V223" s="232"/>
      <c r="W223" s="232"/>
      <c r="X223" s="232"/>
      <c r="Y223" s="232"/>
      <c r="Z223" s="232"/>
      <c r="AA223" s="238"/>
      <c r="AT223" s="239" t="s">
        <v>184</v>
      </c>
      <c r="AU223" s="239" t="s">
        <v>111</v>
      </c>
      <c r="AV223" s="10" t="s">
        <v>111</v>
      </c>
      <c r="AW223" s="10" t="s">
        <v>39</v>
      </c>
      <c r="AX223" s="10" t="s">
        <v>25</v>
      </c>
      <c r="AY223" s="239" t="s">
        <v>165</v>
      </c>
    </row>
    <row r="224" s="1" customFormat="1" ht="25.5" customHeight="1">
      <c r="B224" s="46"/>
      <c r="C224" s="219" t="s">
        <v>348</v>
      </c>
      <c r="D224" s="219" t="s">
        <v>166</v>
      </c>
      <c r="E224" s="220" t="s">
        <v>349</v>
      </c>
      <c r="F224" s="221" t="s">
        <v>350</v>
      </c>
      <c r="G224" s="221"/>
      <c r="H224" s="221"/>
      <c r="I224" s="221"/>
      <c r="J224" s="222" t="s">
        <v>169</v>
      </c>
      <c r="K224" s="223">
        <v>160.25</v>
      </c>
      <c r="L224" s="224">
        <v>0</v>
      </c>
      <c r="M224" s="225"/>
      <c r="N224" s="226">
        <f>ROUND(L224*K224,2)</f>
        <v>0</v>
      </c>
      <c r="O224" s="226"/>
      <c r="P224" s="226"/>
      <c r="Q224" s="226"/>
      <c r="R224" s="48"/>
      <c r="T224" s="227" t="s">
        <v>23</v>
      </c>
      <c r="U224" s="56" t="s">
        <v>47</v>
      </c>
      <c r="V224" s="47"/>
      <c r="W224" s="228">
        <f>V224*K224</f>
        <v>0</v>
      </c>
      <c r="X224" s="228">
        <v>0.00025999999999999998</v>
      </c>
      <c r="Y224" s="228">
        <f>X224*K224</f>
        <v>0.041664999999999994</v>
      </c>
      <c r="Z224" s="228">
        <v>0</v>
      </c>
      <c r="AA224" s="229">
        <f>Z224*K224</f>
        <v>0</v>
      </c>
      <c r="AR224" s="22" t="s">
        <v>170</v>
      </c>
      <c r="AT224" s="22" t="s">
        <v>166</v>
      </c>
      <c r="AU224" s="22" t="s">
        <v>111</v>
      </c>
      <c r="AY224" s="22" t="s">
        <v>165</v>
      </c>
      <c r="BE224" s="142">
        <f>IF(U224="základní",N224,0)</f>
        <v>0</v>
      </c>
      <c r="BF224" s="142">
        <f>IF(U224="snížená",N224,0)</f>
        <v>0</v>
      </c>
      <c r="BG224" s="142">
        <f>IF(U224="zákl. přenesená",N224,0)</f>
        <v>0</v>
      </c>
      <c r="BH224" s="142">
        <f>IF(U224="sníž. přenesená",N224,0)</f>
        <v>0</v>
      </c>
      <c r="BI224" s="142">
        <f>IF(U224="nulová",N224,0)</f>
        <v>0</v>
      </c>
      <c r="BJ224" s="22" t="s">
        <v>25</v>
      </c>
      <c r="BK224" s="142">
        <f>ROUND(L224*K224,2)</f>
        <v>0</v>
      </c>
      <c r="BL224" s="22" t="s">
        <v>170</v>
      </c>
      <c r="BM224" s="22" t="s">
        <v>351</v>
      </c>
    </row>
    <row r="225" s="10" customFormat="1" ht="25.5" customHeight="1">
      <c r="B225" s="231"/>
      <c r="C225" s="232"/>
      <c r="D225" s="232"/>
      <c r="E225" s="233" t="s">
        <v>23</v>
      </c>
      <c r="F225" s="240" t="s">
        <v>329</v>
      </c>
      <c r="G225" s="241"/>
      <c r="H225" s="241"/>
      <c r="I225" s="241"/>
      <c r="J225" s="232"/>
      <c r="K225" s="235">
        <v>160.25</v>
      </c>
      <c r="L225" s="232"/>
      <c r="M225" s="232"/>
      <c r="N225" s="232"/>
      <c r="O225" s="232"/>
      <c r="P225" s="232"/>
      <c r="Q225" s="232"/>
      <c r="R225" s="236"/>
      <c r="T225" s="237"/>
      <c r="U225" s="232"/>
      <c r="V225" s="232"/>
      <c r="W225" s="232"/>
      <c r="X225" s="232"/>
      <c r="Y225" s="232"/>
      <c r="Z225" s="232"/>
      <c r="AA225" s="238"/>
      <c r="AT225" s="239" t="s">
        <v>184</v>
      </c>
      <c r="AU225" s="239" t="s">
        <v>111</v>
      </c>
      <c r="AV225" s="10" t="s">
        <v>111</v>
      </c>
      <c r="AW225" s="10" t="s">
        <v>39</v>
      </c>
      <c r="AX225" s="10" t="s">
        <v>25</v>
      </c>
      <c r="AY225" s="239" t="s">
        <v>165</v>
      </c>
    </row>
    <row r="226" s="1" customFormat="1" ht="38.25" customHeight="1">
      <c r="B226" s="46"/>
      <c r="C226" s="219" t="s">
        <v>352</v>
      </c>
      <c r="D226" s="219" t="s">
        <v>166</v>
      </c>
      <c r="E226" s="220" t="s">
        <v>353</v>
      </c>
      <c r="F226" s="221" t="s">
        <v>354</v>
      </c>
      <c r="G226" s="221"/>
      <c r="H226" s="221"/>
      <c r="I226" s="221"/>
      <c r="J226" s="222" t="s">
        <v>169</v>
      </c>
      <c r="K226" s="223">
        <v>160.25</v>
      </c>
      <c r="L226" s="224">
        <v>0</v>
      </c>
      <c r="M226" s="225"/>
      <c r="N226" s="226">
        <f>ROUND(L226*K226,2)</f>
        <v>0</v>
      </c>
      <c r="O226" s="226"/>
      <c r="P226" s="226"/>
      <c r="Q226" s="226"/>
      <c r="R226" s="48"/>
      <c r="T226" s="227" t="s">
        <v>23</v>
      </c>
      <c r="U226" s="56" t="s">
        <v>47</v>
      </c>
      <c r="V226" s="47"/>
      <c r="W226" s="228">
        <f>V226*K226</f>
        <v>0</v>
      </c>
      <c r="X226" s="228">
        <v>0.0049800000000000001</v>
      </c>
      <c r="Y226" s="228">
        <f>X226*K226</f>
        <v>0.798045</v>
      </c>
      <c r="Z226" s="228">
        <v>0</v>
      </c>
      <c r="AA226" s="229">
        <f>Z226*K226</f>
        <v>0</v>
      </c>
      <c r="AR226" s="22" t="s">
        <v>170</v>
      </c>
      <c r="AT226" s="22" t="s">
        <v>166</v>
      </c>
      <c r="AU226" s="22" t="s">
        <v>111</v>
      </c>
      <c r="AY226" s="22" t="s">
        <v>165</v>
      </c>
      <c r="BE226" s="142">
        <f>IF(U226="základní",N226,0)</f>
        <v>0</v>
      </c>
      <c r="BF226" s="142">
        <f>IF(U226="snížená",N226,0)</f>
        <v>0</v>
      </c>
      <c r="BG226" s="142">
        <f>IF(U226="zákl. přenesená",N226,0)</f>
        <v>0</v>
      </c>
      <c r="BH226" s="142">
        <f>IF(U226="sníž. přenesená",N226,0)</f>
        <v>0</v>
      </c>
      <c r="BI226" s="142">
        <f>IF(U226="nulová",N226,0)</f>
        <v>0</v>
      </c>
      <c r="BJ226" s="22" t="s">
        <v>25</v>
      </c>
      <c r="BK226" s="142">
        <f>ROUND(L226*K226,2)</f>
        <v>0</v>
      </c>
      <c r="BL226" s="22" t="s">
        <v>170</v>
      </c>
      <c r="BM226" s="22" t="s">
        <v>355</v>
      </c>
    </row>
    <row r="227" s="10" customFormat="1" ht="25.5" customHeight="1">
      <c r="B227" s="231"/>
      <c r="C227" s="232"/>
      <c r="D227" s="232"/>
      <c r="E227" s="233" t="s">
        <v>23</v>
      </c>
      <c r="F227" s="240" t="s">
        <v>329</v>
      </c>
      <c r="G227" s="241"/>
      <c r="H227" s="241"/>
      <c r="I227" s="241"/>
      <c r="J227" s="232"/>
      <c r="K227" s="235">
        <v>160.25</v>
      </c>
      <c r="L227" s="232"/>
      <c r="M227" s="232"/>
      <c r="N227" s="232"/>
      <c r="O227" s="232"/>
      <c r="P227" s="232"/>
      <c r="Q227" s="232"/>
      <c r="R227" s="236"/>
      <c r="T227" s="237"/>
      <c r="U227" s="232"/>
      <c r="V227" s="232"/>
      <c r="W227" s="232"/>
      <c r="X227" s="232"/>
      <c r="Y227" s="232"/>
      <c r="Z227" s="232"/>
      <c r="AA227" s="238"/>
      <c r="AT227" s="239" t="s">
        <v>184</v>
      </c>
      <c r="AU227" s="239" t="s">
        <v>111</v>
      </c>
      <c r="AV227" s="10" t="s">
        <v>111</v>
      </c>
      <c r="AW227" s="10" t="s">
        <v>39</v>
      </c>
      <c r="AX227" s="10" t="s">
        <v>25</v>
      </c>
      <c r="AY227" s="239" t="s">
        <v>165</v>
      </c>
    </row>
    <row r="228" s="1" customFormat="1" ht="38.25" customHeight="1">
      <c r="B228" s="46"/>
      <c r="C228" s="219" t="s">
        <v>356</v>
      </c>
      <c r="D228" s="219" t="s">
        <v>166</v>
      </c>
      <c r="E228" s="220" t="s">
        <v>357</v>
      </c>
      <c r="F228" s="221" t="s">
        <v>358</v>
      </c>
      <c r="G228" s="221"/>
      <c r="H228" s="221"/>
      <c r="I228" s="221"/>
      <c r="J228" s="222" t="s">
        <v>169</v>
      </c>
      <c r="K228" s="223">
        <v>160.25</v>
      </c>
      <c r="L228" s="224">
        <v>0</v>
      </c>
      <c r="M228" s="225"/>
      <c r="N228" s="226">
        <f>ROUND(L228*K228,2)</f>
        <v>0</v>
      </c>
      <c r="O228" s="226"/>
      <c r="P228" s="226"/>
      <c r="Q228" s="226"/>
      <c r="R228" s="48"/>
      <c r="T228" s="227" t="s">
        <v>23</v>
      </c>
      <c r="U228" s="56" t="s">
        <v>47</v>
      </c>
      <c r="V228" s="47"/>
      <c r="W228" s="228">
        <f>V228*K228</f>
        <v>0</v>
      </c>
      <c r="X228" s="228">
        <v>0.00348</v>
      </c>
      <c r="Y228" s="228">
        <f>X228*K228</f>
        <v>0.55767</v>
      </c>
      <c r="Z228" s="228">
        <v>0</v>
      </c>
      <c r="AA228" s="229">
        <f>Z228*K228</f>
        <v>0</v>
      </c>
      <c r="AR228" s="22" t="s">
        <v>170</v>
      </c>
      <c r="AT228" s="22" t="s">
        <v>166</v>
      </c>
      <c r="AU228" s="22" t="s">
        <v>111</v>
      </c>
      <c r="AY228" s="22" t="s">
        <v>165</v>
      </c>
      <c r="BE228" s="142">
        <f>IF(U228="základní",N228,0)</f>
        <v>0</v>
      </c>
      <c r="BF228" s="142">
        <f>IF(U228="snížená",N228,0)</f>
        <v>0</v>
      </c>
      <c r="BG228" s="142">
        <f>IF(U228="zákl. přenesená",N228,0)</f>
        <v>0</v>
      </c>
      <c r="BH228" s="142">
        <f>IF(U228="sníž. přenesená",N228,0)</f>
        <v>0</v>
      </c>
      <c r="BI228" s="142">
        <f>IF(U228="nulová",N228,0)</f>
        <v>0</v>
      </c>
      <c r="BJ228" s="22" t="s">
        <v>25</v>
      </c>
      <c r="BK228" s="142">
        <f>ROUND(L228*K228,2)</f>
        <v>0</v>
      </c>
      <c r="BL228" s="22" t="s">
        <v>170</v>
      </c>
      <c r="BM228" s="22" t="s">
        <v>359</v>
      </c>
    </row>
    <row r="229" s="1" customFormat="1" ht="16.5" customHeight="1">
      <c r="B229" s="46"/>
      <c r="C229" s="47"/>
      <c r="D229" s="47"/>
      <c r="E229" s="47"/>
      <c r="F229" s="230" t="s">
        <v>360</v>
      </c>
      <c r="G229" s="67"/>
      <c r="H229" s="67"/>
      <c r="I229" s="67"/>
      <c r="J229" s="47"/>
      <c r="K229" s="47"/>
      <c r="L229" s="47"/>
      <c r="M229" s="47"/>
      <c r="N229" s="47"/>
      <c r="O229" s="47"/>
      <c r="P229" s="47"/>
      <c r="Q229" s="47"/>
      <c r="R229" s="48"/>
      <c r="T229" s="189"/>
      <c r="U229" s="47"/>
      <c r="V229" s="47"/>
      <c r="W229" s="47"/>
      <c r="X229" s="47"/>
      <c r="Y229" s="47"/>
      <c r="Z229" s="47"/>
      <c r="AA229" s="100"/>
      <c r="AT229" s="22" t="s">
        <v>173</v>
      </c>
      <c r="AU229" s="22" t="s">
        <v>111</v>
      </c>
    </row>
    <row r="230" s="10" customFormat="1" ht="25.5" customHeight="1">
      <c r="B230" s="231"/>
      <c r="C230" s="232"/>
      <c r="D230" s="232"/>
      <c r="E230" s="233" t="s">
        <v>23</v>
      </c>
      <c r="F230" s="234" t="s">
        <v>329</v>
      </c>
      <c r="G230" s="232"/>
      <c r="H230" s="232"/>
      <c r="I230" s="232"/>
      <c r="J230" s="232"/>
      <c r="K230" s="235">
        <v>160.25</v>
      </c>
      <c r="L230" s="232"/>
      <c r="M230" s="232"/>
      <c r="N230" s="232"/>
      <c r="O230" s="232"/>
      <c r="P230" s="232"/>
      <c r="Q230" s="232"/>
      <c r="R230" s="236"/>
      <c r="T230" s="237"/>
      <c r="U230" s="232"/>
      <c r="V230" s="232"/>
      <c r="W230" s="232"/>
      <c r="X230" s="232"/>
      <c r="Y230" s="232"/>
      <c r="Z230" s="232"/>
      <c r="AA230" s="238"/>
      <c r="AT230" s="239" t="s">
        <v>184</v>
      </c>
      <c r="AU230" s="239" t="s">
        <v>111</v>
      </c>
      <c r="AV230" s="10" t="s">
        <v>111</v>
      </c>
      <c r="AW230" s="10" t="s">
        <v>39</v>
      </c>
      <c r="AX230" s="10" t="s">
        <v>25</v>
      </c>
      <c r="AY230" s="239" t="s">
        <v>165</v>
      </c>
    </row>
    <row r="231" s="1" customFormat="1" ht="25.5" customHeight="1">
      <c r="B231" s="46"/>
      <c r="C231" s="219" t="s">
        <v>361</v>
      </c>
      <c r="D231" s="219" t="s">
        <v>166</v>
      </c>
      <c r="E231" s="220" t="s">
        <v>362</v>
      </c>
      <c r="F231" s="221" t="s">
        <v>363</v>
      </c>
      <c r="G231" s="221"/>
      <c r="H231" s="221"/>
      <c r="I231" s="221"/>
      <c r="J231" s="222" t="s">
        <v>169</v>
      </c>
      <c r="K231" s="223">
        <v>254.93799999999999</v>
      </c>
      <c r="L231" s="224">
        <v>0</v>
      </c>
      <c r="M231" s="225"/>
      <c r="N231" s="226">
        <f>ROUND(L231*K231,2)</f>
        <v>0</v>
      </c>
      <c r="O231" s="226"/>
      <c r="P231" s="226"/>
      <c r="Q231" s="226"/>
      <c r="R231" s="48"/>
      <c r="T231" s="227" t="s">
        <v>23</v>
      </c>
      <c r="U231" s="56" t="s">
        <v>47</v>
      </c>
      <c r="V231" s="47"/>
      <c r="W231" s="228">
        <f>V231*K231</f>
        <v>0</v>
      </c>
      <c r="X231" s="228">
        <v>0.00012</v>
      </c>
      <c r="Y231" s="228">
        <f>X231*K231</f>
        <v>0.030592559999999998</v>
      </c>
      <c r="Z231" s="228">
        <v>0</v>
      </c>
      <c r="AA231" s="229">
        <f>Z231*K231</f>
        <v>0</v>
      </c>
      <c r="AR231" s="22" t="s">
        <v>170</v>
      </c>
      <c r="AT231" s="22" t="s">
        <v>166</v>
      </c>
      <c r="AU231" s="22" t="s">
        <v>111</v>
      </c>
      <c r="AY231" s="22" t="s">
        <v>165</v>
      </c>
      <c r="BE231" s="142">
        <f>IF(U231="základní",N231,0)</f>
        <v>0</v>
      </c>
      <c r="BF231" s="142">
        <f>IF(U231="snížená",N231,0)</f>
        <v>0</v>
      </c>
      <c r="BG231" s="142">
        <f>IF(U231="zákl. přenesená",N231,0)</f>
        <v>0</v>
      </c>
      <c r="BH231" s="142">
        <f>IF(U231="sníž. přenesená",N231,0)</f>
        <v>0</v>
      </c>
      <c r="BI231" s="142">
        <f>IF(U231="nulová",N231,0)</f>
        <v>0</v>
      </c>
      <c r="BJ231" s="22" t="s">
        <v>25</v>
      </c>
      <c r="BK231" s="142">
        <f>ROUND(L231*K231,2)</f>
        <v>0</v>
      </c>
      <c r="BL231" s="22" t="s">
        <v>170</v>
      </c>
      <c r="BM231" s="22" t="s">
        <v>364</v>
      </c>
    </row>
    <row r="232" s="1" customFormat="1" ht="48" customHeight="1">
      <c r="B232" s="46"/>
      <c r="C232" s="47"/>
      <c r="D232" s="47"/>
      <c r="E232" s="47"/>
      <c r="F232" s="230" t="s">
        <v>365</v>
      </c>
      <c r="G232" s="67"/>
      <c r="H232" s="67"/>
      <c r="I232" s="67"/>
      <c r="J232" s="47"/>
      <c r="K232" s="47"/>
      <c r="L232" s="47"/>
      <c r="M232" s="47"/>
      <c r="N232" s="47"/>
      <c r="O232" s="47"/>
      <c r="P232" s="47"/>
      <c r="Q232" s="47"/>
      <c r="R232" s="48"/>
      <c r="T232" s="189"/>
      <c r="U232" s="47"/>
      <c r="V232" s="47"/>
      <c r="W232" s="47"/>
      <c r="X232" s="47"/>
      <c r="Y232" s="47"/>
      <c r="Z232" s="47"/>
      <c r="AA232" s="100"/>
      <c r="AT232" s="22" t="s">
        <v>173</v>
      </c>
      <c r="AU232" s="22" t="s">
        <v>111</v>
      </c>
    </row>
    <row r="233" s="10" customFormat="1" ht="16.5" customHeight="1">
      <c r="B233" s="231"/>
      <c r="C233" s="232"/>
      <c r="D233" s="232"/>
      <c r="E233" s="233" t="s">
        <v>23</v>
      </c>
      <c r="F233" s="234" t="s">
        <v>366</v>
      </c>
      <c r="G233" s="232"/>
      <c r="H233" s="232"/>
      <c r="I233" s="232"/>
      <c r="J233" s="232"/>
      <c r="K233" s="235">
        <v>254.93799999999999</v>
      </c>
      <c r="L233" s="232"/>
      <c r="M233" s="232"/>
      <c r="N233" s="232"/>
      <c r="O233" s="232"/>
      <c r="P233" s="232"/>
      <c r="Q233" s="232"/>
      <c r="R233" s="236"/>
      <c r="T233" s="237"/>
      <c r="U233" s="232"/>
      <c r="V233" s="232"/>
      <c r="W233" s="232"/>
      <c r="X233" s="232"/>
      <c r="Y233" s="232"/>
      <c r="Z233" s="232"/>
      <c r="AA233" s="238"/>
      <c r="AT233" s="239" t="s">
        <v>184</v>
      </c>
      <c r="AU233" s="239" t="s">
        <v>111</v>
      </c>
      <c r="AV233" s="10" t="s">
        <v>111</v>
      </c>
      <c r="AW233" s="10" t="s">
        <v>39</v>
      </c>
      <c r="AX233" s="10" t="s">
        <v>25</v>
      </c>
      <c r="AY233" s="239" t="s">
        <v>165</v>
      </c>
    </row>
    <row r="234" s="1" customFormat="1" ht="38.25" customHeight="1">
      <c r="B234" s="46"/>
      <c r="C234" s="219" t="s">
        <v>367</v>
      </c>
      <c r="D234" s="219" t="s">
        <v>166</v>
      </c>
      <c r="E234" s="220" t="s">
        <v>368</v>
      </c>
      <c r="F234" s="221" t="s">
        <v>369</v>
      </c>
      <c r="G234" s="221"/>
      <c r="H234" s="221"/>
      <c r="I234" s="221"/>
      <c r="J234" s="222" t="s">
        <v>370</v>
      </c>
      <c r="K234" s="223">
        <v>1</v>
      </c>
      <c r="L234" s="224">
        <v>0</v>
      </c>
      <c r="M234" s="225"/>
      <c r="N234" s="226">
        <f>ROUND(L234*K234,2)</f>
        <v>0</v>
      </c>
      <c r="O234" s="226"/>
      <c r="P234" s="226"/>
      <c r="Q234" s="226"/>
      <c r="R234" s="48"/>
      <c r="T234" s="227" t="s">
        <v>23</v>
      </c>
      <c r="U234" s="56" t="s">
        <v>47</v>
      </c>
      <c r="V234" s="47"/>
      <c r="W234" s="228">
        <f>V234*K234</f>
        <v>0</v>
      </c>
      <c r="X234" s="228">
        <v>0.00012</v>
      </c>
      <c r="Y234" s="228">
        <f>X234*K234</f>
        <v>0.00012</v>
      </c>
      <c r="Z234" s="228">
        <v>0</v>
      </c>
      <c r="AA234" s="229">
        <f>Z234*K234</f>
        <v>0</v>
      </c>
      <c r="AR234" s="22" t="s">
        <v>170</v>
      </c>
      <c r="AT234" s="22" t="s">
        <v>166</v>
      </c>
      <c r="AU234" s="22" t="s">
        <v>111</v>
      </c>
      <c r="AY234" s="22" t="s">
        <v>165</v>
      </c>
      <c r="BE234" s="142">
        <f>IF(U234="základní",N234,0)</f>
        <v>0</v>
      </c>
      <c r="BF234" s="142">
        <f>IF(U234="snížená",N234,0)</f>
        <v>0</v>
      </c>
      <c r="BG234" s="142">
        <f>IF(U234="zákl. přenesená",N234,0)</f>
        <v>0</v>
      </c>
      <c r="BH234" s="142">
        <f>IF(U234="sníž. přenesená",N234,0)</f>
        <v>0</v>
      </c>
      <c r="BI234" s="142">
        <f>IF(U234="nulová",N234,0)</f>
        <v>0</v>
      </c>
      <c r="BJ234" s="22" t="s">
        <v>25</v>
      </c>
      <c r="BK234" s="142">
        <f>ROUND(L234*K234,2)</f>
        <v>0</v>
      </c>
      <c r="BL234" s="22" t="s">
        <v>170</v>
      </c>
      <c r="BM234" s="22" t="s">
        <v>371</v>
      </c>
    </row>
    <row r="235" s="1" customFormat="1" ht="38.25" customHeight="1">
      <c r="B235" s="46"/>
      <c r="C235" s="219" t="s">
        <v>372</v>
      </c>
      <c r="D235" s="219" t="s">
        <v>166</v>
      </c>
      <c r="E235" s="220" t="s">
        <v>373</v>
      </c>
      <c r="F235" s="221" t="s">
        <v>374</v>
      </c>
      <c r="G235" s="221"/>
      <c r="H235" s="221"/>
      <c r="I235" s="221"/>
      <c r="J235" s="222" t="s">
        <v>370</v>
      </c>
      <c r="K235" s="223">
        <v>1</v>
      </c>
      <c r="L235" s="224">
        <v>0</v>
      </c>
      <c r="M235" s="225"/>
      <c r="N235" s="226">
        <f>ROUND(L235*K235,2)</f>
        <v>0</v>
      </c>
      <c r="O235" s="226"/>
      <c r="P235" s="226"/>
      <c r="Q235" s="226"/>
      <c r="R235" s="48"/>
      <c r="T235" s="227" t="s">
        <v>23</v>
      </c>
      <c r="U235" s="56" t="s">
        <v>47</v>
      </c>
      <c r="V235" s="47"/>
      <c r="W235" s="228">
        <f>V235*K235</f>
        <v>0</v>
      </c>
      <c r="X235" s="228">
        <v>0.00012</v>
      </c>
      <c r="Y235" s="228">
        <f>X235*K235</f>
        <v>0.00012</v>
      </c>
      <c r="Z235" s="228">
        <v>0</v>
      </c>
      <c r="AA235" s="229">
        <f>Z235*K235</f>
        <v>0</v>
      </c>
      <c r="AR235" s="22" t="s">
        <v>170</v>
      </c>
      <c r="AT235" s="22" t="s">
        <v>166</v>
      </c>
      <c r="AU235" s="22" t="s">
        <v>111</v>
      </c>
      <c r="AY235" s="22" t="s">
        <v>165</v>
      </c>
      <c r="BE235" s="142">
        <f>IF(U235="základní",N235,0)</f>
        <v>0</v>
      </c>
      <c r="BF235" s="142">
        <f>IF(U235="snížená",N235,0)</f>
        <v>0</v>
      </c>
      <c r="BG235" s="142">
        <f>IF(U235="zákl. přenesená",N235,0)</f>
        <v>0</v>
      </c>
      <c r="BH235" s="142">
        <f>IF(U235="sníž. přenesená",N235,0)</f>
        <v>0</v>
      </c>
      <c r="BI235" s="142">
        <f>IF(U235="nulová",N235,0)</f>
        <v>0</v>
      </c>
      <c r="BJ235" s="22" t="s">
        <v>25</v>
      </c>
      <c r="BK235" s="142">
        <f>ROUND(L235*K235,2)</f>
        <v>0</v>
      </c>
      <c r="BL235" s="22" t="s">
        <v>170</v>
      </c>
      <c r="BM235" s="22" t="s">
        <v>375</v>
      </c>
    </row>
    <row r="236" s="1" customFormat="1" ht="16.5" customHeight="1">
      <c r="B236" s="46"/>
      <c r="C236" s="219" t="s">
        <v>376</v>
      </c>
      <c r="D236" s="219" t="s">
        <v>166</v>
      </c>
      <c r="E236" s="220" t="s">
        <v>377</v>
      </c>
      <c r="F236" s="221" t="s">
        <v>378</v>
      </c>
      <c r="G236" s="221"/>
      <c r="H236" s="221"/>
      <c r="I236" s="221"/>
      <c r="J236" s="222" t="s">
        <v>169</v>
      </c>
      <c r="K236" s="223">
        <v>609.75</v>
      </c>
      <c r="L236" s="224">
        <v>0</v>
      </c>
      <c r="M236" s="225"/>
      <c r="N236" s="226">
        <f>ROUND(L236*K236,2)</f>
        <v>0</v>
      </c>
      <c r="O236" s="226"/>
      <c r="P236" s="226"/>
      <c r="Q236" s="226"/>
      <c r="R236" s="48"/>
      <c r="T236" s="227" t="s">
        <v>23</v>
      </c>
      <c r="U236" s="56" t="s">
        <v>47</v>
      </c>
      <c r="V236" s="47"/>
      <c r="W236" s="228">
        <f>V236*K236</f>
        <v>0</v>
      </c>
      <c r="X236" s="228">
        <v>0</v>
      </c>
      <c r="Y236" s="228">
        <f>X236*K236</f>
        <v>0</v>
      </c>
      <c r="Z236" s="228">
        <v>0</v>
      </c>
      <c r="AA236" s="229">
        <f>Z236*K236</f>
        <v>0</v>
      </c>
      <c r="AR236" s="22" t="s">
        <v>170</v>
      </c>
      <c r="AT236" s="22" t="s">
        <v>166</v>
      </c>
      <c r="AU236" s="22" t="s">
        <v>111</v>
      </c>
      <c r="AY236" s="22" t="s">
        <v>165</v>
      </c>
      <c r="BE236" s="142">
        <f>IF(U236="základní",N236,0)</f>
        <v>0</v>
      </c>
      <c r="BF236" s="142">
        <f>IF(U236="snížená",N236,0)</f>
        <v>0</v>
      </c>
      <c r="BG236" s="142">
        <f>IF(U236="zákl. přenesená",N236,0)</f>
        <v>0</v>
      </c>
      <c r="BH236" s="142">
        <f>IF(U236="sníž. přenesená",N236,0)</f>
        <v>0</v>
      </c>
      <c r="BI236" s="142">
        <f>IF(U236="nulová",N236,0)</f>
        <v>0</v>
      </c>
      <c r="BJ236" s="22" t="s">
        <v>25</v>
      </c>
      <c r="BK236" s="142">
        <f>ROUND(L236*K236,2)</f>
        <v>0</v>
      </c>
      <c r="BL236" s="22" t="s">
        <v>170</v>
      </c>
      <c r="BM236" s="22" t="s">
        <v>379</v>
      </c>
    </row>
    <row r="237" s="1" customFormat="1" ht="25.5" customHeight="1">
      <c r="B237" s="46"/>
      <c r="C237" s="219" t="s">
        <v>380</v>
      </c>
      <c r="D237" s="219" t="s">
        <v>166</v>
      </c>
      <c r="E237" s="220" t="s">
        <v>381</v>
      </c>
      <c r="F237" s="221" t="s">
        <v>382</v>
      </c>
      <c r="G237" s="221"/>
      <c r="H237" s="221"/>
      <c r="I237" s="221"/>
      <c r="J237" s="222" t="s">
        <v>169</v>
      </c>
      <c r="K237" s="223">
        <v>32.337000000000003</v>
      </c>
      <c r="L237" s="224">
        <v>0</v>
      </c>
      <c r="M237" s="225"/>
      <c r="N237" s="226">
        <f>ROUND(L237*K237,2)</f>
        <v>0</v>
      </c>
      <c r="O237" s="226"/>
      <c r="P237" s="226"/>
      <c r="Q237" s="226"/>
      <c r="R237" s="48"/>
      <c r="T237" s="227" t="s">
        <v>23</v>
      </c>
      <c r="U237" s="56" t="s">
        <v>47</v>
      </c>
      <c r="V237" s="47"/>
      <c r="W237" s="228">
        <f>V237*K237</f>
        <v>0</v>
      </c>
      <c r="X237" s="228">
        <v>0.042000000000000003</v>
      </c>
      <c r="Y237" s="228">
        <f>X237*K237</f>
        <v>1.3581540000000003</v>
      </c>
      <c r="Z237" s="228">
        <v>0</v>
      </c>
      <c r="AA237" s="229">
        <f>Z237*K237</f>
        <v>0</v>
      </c>
      <c r="AR237" s="22" t="s">
        <v>170</v>
      </c>
      <c r="AT237" s="22" t="s">
        <v>166</v>
      </c>
      <c r="AU237" s="22" t="s">
        <v>111</v>
      </c>
      <c r="AY237" s="22" t="s">
        <v>165</v>
      </c>
      <c r="BE237" s="142">
        <f>IF(U237="základní",N237,0)</f>
        <v>0</v>
      </c>
      <c r="BF237" s="142">
        <f>IF(U237="snížená",N237,0)</f>
        <v>0</v>
      </c>
      <c r="BG237" s="142">
        <f>IF(U237="zákl. přenesená",N237,0)</f>
        <v>0</v>
      </c>
      <c r="BH237" s="142">
        <f>IF(U237="sníž. přenesená",N237,0)</f>
        <v>0</v>
      </c>
      <c r="BI237" s="142">
        <f>IF(U237="nulová",N237,0)</f>
        <v>0</v>
      </c>
      <c r="BJ237" s="22" t="s">
        <v>25</v>
      </c>
      <c r="BK237" s="142">
        <f>ROUND(L237*K237,2)</f>
        <v>0</v>
      </c>
      <c r="BL237" s="22" t="s">
        <v>170</v>
      </c>
      <c r="BM237" s="22" t="s">
        <v>383</v>
      </c>
    </row>
    <row r="238" s="1" customFormat="1" ht="16.5" customHeight="1">
      <c r="B238" s="46"/>
      <c r="C238" s="47"/>
      <c r="D238" s="47"/>
      <c r="E238" s="47"/>
      <c r="F238" s="230" t="s">
        <v>384</v>
      </c>
      <c r="G238" s="67"/>
      <c r="H238" s="67"/>
      <c r="I238" s="67"/>
      <c r="J238" s="47"/>
      <c r="K238" s="47"/>
      <c r="L238" s="47"/>
      <c r="M238" s="47"/>
      <c r="N238" s="47"/>
      <c r="O238" s="47"/>
      <c r="P238" s="47"/>
      <c r="Q238" s="47"/>
      <c r="R238" s="48"/>
      <c r="T238" s="189"/>
      <c r="U238" s="47"/>
      <c r="V238" s="47"/>
      <c r="W238" s="47"/>
      <c r="X238" s="47"/>
      <c r="Y238" s="47"/>
      <c r="Z238" s="47"/>
      <c r="AA238" s="100"/>
      <c r="AT238" s="22" t="s">
        <v>173</v>
      </c>
      <c r="AU238" s="22" t="s">
        <v>111</v>
      </c>
    </row>
    <row r="239" s="10" customFormat="1" ht="16.5" customHeight="1">
      <c r="B239" s="231"/>
      <c r="C239" s="232"/>
      <c r="D239" s="232"/>
      <c r="E239" s="233" t="s">
        <v>23</v>
      </c>
      <c r="F239" s="234" t="s">
        <v>385</v>
      </c>
      <c r="G239" s="232"/>
      <c r="H239" s="232"/>
      <c r="I239" s="232"/>
      <c r="J239" s="232"/>
      <c r="K239" s="235">
        <v>32.337000000000003</v>
      </c>
      <c r="L239" s="232"/>
      <c r="M239" s="232"/>
      <c r="N239" s="232"/>
      <c r="O239" s="232"/>
      <c r="P239" s="232"/>
      <c r="Q239" s="232"/>
      <c r="R239" s="236"/>
      <c r="T239" s="237"/>
      <c r="U239" s="232"/>
      <c r="V239" s="232"/>
      <c r="W239" s="232"/>
      <c r="X239" s="232"/>
      <c r="Y239" s="232"/>
      <c r="Z239" s="232"/>
      <c r="AA239" s="238"/>
      <c r="AT239" s="239" t="s">
        <v>184</v>
      </c>
      <c r="AU239" s="239" t="s">
        <v>111</v>
      </c>
      <c r="AV239" s="10" t="s">
        <v>111</v>
      </c>
      <c r="AW239" s="10" t="s">
        <v>39</v>
      </c>
      <c r="AX239" s="10" t="s">
        <v>25</v>
      </c>
      <c r="AY239" s="239" t="s">
        <v>165</v>
      </c>
    </row>
    <row r="240" s="1" customFormat="1" ht="38.25" customHeight="1">
      <c r="B240" s="46"/>
      <c r="C240" s="219" t="s">
        <v>386</v>
      </c>
      <c r="D240" s="219" t="s">
        <v>166</v>
      </c>
      <c r="E240" s="220" t="s">
        <v>387</v>
      </c>
      <c r="F240" s="221" t="s">
        <v>388</v>
      </c>
      <c r="G240" s="221"/>
      <c r="H240" s="221"/>
      <c r="I240" s="221"/>
      <c r="J240" s="222" t="s">
        <v>169</v>
      </c>
      <c r="K240" s="223">
        <v>6.3099999999999996</v>
      </c>
      <c r="L240" s="224">
        <v>0</v>
      </c>
      <c r="M240" s="225"/>
      <c r="N240" s="226">
        <f>ROUND(L240*K240,2)</f>
        <v>0</v>
      </c>
      <c r="O240" s="226"/>
      <c r="P240" s="226"/>
      <c r="Q240" s="226"/>
      <c r="R240" s="48"/>
      <c r="T240" s="227" t="s">
        <v>23</v>
      </c>
      <c r="U240" s="56" t="s">
        <v>47</v>
      </c>
      <c r="V240" s="47"/>
      <c r="W240" s="228">
        <f>V240*K240</f>
        <v>0</v>
      </c>
      <c r="X240" s="228">
        <v>0.023460000000000002</v>
      </c>
      <c r="Y240" s="228">
        <f>X240*K240</f>
        <v>0.14803260000000001</v>
      </c>
      <c r="Z240" s="228">
        <v>0</v>
      </c>
      <c r="AA240" s="229">
        <f>Z240*K240</f>
        <v>0</v>
      </c>
      <c r="AR240" s="22" t="s">
        <v>170</v>
      </c>
      <c r="AT240" s="22" t="s">
        <v>166</v>
      </c>
      <c r="AU240" s="22" t="s">
        <v>111</v>
      </c>
      <c r="AY240" s="22" t="s">
        <v>165</v>
      </c>
      <c r="BE240" s="142">
        <f>IF(U240="základní",N240,0)</f>
        <v>0</v>
      </c>
      <c r="BF240" s="142">
        <f>IF(U240="snížená",N240,0)</f>
        <v>0</v>
      </c>
      <c r="BG240" s="142">
        <f>IF(U240="zákl. přenesená",N240,0)</f>
        <v>0</v>
      </c>
      <c r="BH240" s="142">
        <f>IF(U240="sníž. přenesená",N240,0)</f>
        <v>0</v>
      </c>
      <c r="BI240" s="142">
        <f>IF(U240="nulová",N240,0)</f>
        <v>0</v>
      </c>
      <c r="BJ240" s="22" t="s">
        <v>25</v>
      </c>
      <c r="BK240" s="142">
        <f>ROUND(L240*K240,2)</f>
        <v>0</v>
      </c>
      <c r="BL240" s="22" t="s">
        <v>170</v>
      </c>
      <c r="BM240" s="22" t="s">
        <v>389</v>
      </c>
    </row>
    <row r="241" s="1" customFormat="1" ht="16.5" customHeight="1">
      <c r="B241" s="46"/>
      <c r="C241" s="47"/>
      <c r="D241" s="47"/>
      <c r="E241" s="47"/>
      <c r="F241" s="230" t="s">
        <v>390</v>
      </c>
      <c r="G241" s="67"/>
      <c r="H241" s="67"/>
      <c r="I241" s="67"/>
      <c r="J241" s="47"/>
      <c r="K241" s="47"/>
      <c r="L241" s="47"/>
      <c r="M241" s="47"/>
      <c r="N241" s="47"/>
      <c r="O241" s="47"/>
      <c r="P241" s="47"/>
      <c r="Q241" s="47"/>
      <c r="R241" s="48"/>
      <c r="T241" s="189"/>
      <c r="U241" s="47"/>
      <c r="V241" s="47"/>
      <c r="W241" s="47"/>
      <c r="X241" s="47"/>
      <c r="Y241" s="47"/>
      <c r="Z241" s="47"/>
      <c r="AA241" s="100"/>
      <c r="AT241" s="22" t="s">
        <v>173</v>
      </c>
      <c r="AU241" s="22" t="s">
        <v>111</v>
      </c>
    </row>
    <row r="242" s="1" customFormat="1" ht="25.5" customHeight="1">
      <c r="B242" s="46"/>
      <c r="C242" s="219" t="s">
        <v>391</v>
      </c>
      <c r="D242" s="219" t="s">
        <v>166</v>
      </c>
      <c r="E242" s="220" t="s">
        <v>392</v>
      </c>
      <c r="F242" s="221" t="s">
        <v>393</v>
      </c>
      <c r="G242" s="221"/>
      <c r="H242" s="221"/>
      <c r="I242" s="221"/>
      <c r="J242" s="222" t="s">
        <v>169</v>
      </c>
      <c r="K242" s="223">
        <v>19.629999999999999</v>
      </c>
      <c r="L242" s="224">
        <v>0</v>
      </c>
      <c r="M242" s="225"/>
      <c r="N242" s="226">
        <f>ROUND(L242*K242,2)</f>
        <v>0</v>
      </c>
      <c r="O242" s="226"/>
      <c r="P242" s="226"/>
      <c r="Q242" s="226"/>
      <c r="R242" s="48"/>
      <c r="T242" s="227" t="s">
        <v>23</v>
      </c>
      <c r="U242" s="56" t="s">
        <v>47</v>
      </c>
      <c r="V242" s="47"/>
      <c r="W242" s="228">
        <f>V242*K242</f>
        <v>0</v>
      </c>
      <c r="X242" s="228">
        <v>0.45929999999999999</v>
      </c>
      <c r="Y242" s="228">
        <f>X242*K242</f>
        <v>9.0160589999999985</v>
      </c>
      <c r="Z242" s="228">
        <v>0</v>
      </c>
      <c r="AA242" s="229">
        <f>Z242*K242</f>
        <v>0</v>
      </c>
      <c r="AR242" s="22" t="s">
        <v>170</v>
      </c>
      <c r="AT242" s="22" t="s">
        <v>166</v>
      </c>
      <c r="AU242" s="22" t="s">
        <v>111</v>
      </c>
      <c r="AY242" s="22" t="s">
        <v>165</v>
      </c>
      <c r="BE242" s="142">
        <f>IF(U242="základní",N242,0)</f>
        <v>0</v>
      </c>
      <c r="BF242" s="142">
        <f>IF(U242="snížená",N242,0)</f>
        <v>0</v>
      </c>
      <c r="BG242" s="142">
        <f>IF(U242="zákl. přenesená",N242,0)</f>
        <v>0</v>
      </c>
      <c r="BH242" s="142">
        <f>IF(U242="sníž. přenesená",N242,0)</f>
        <v>0</v>
      </c>
      <c r="BI242" s="142">
        <f>IF(U242="nulová",N242,0)</f>
        <v>0</v>
      </c>
      <c r="BJ242" s="22" t="s">
        <v>25</v>
      </c>
      <c r="BK242" s="142">
        <f>ROUND(L242*K242,2)</f>
        <v>0</v>
      </c>
      <c r="BL242" s="22" t="s">
        <v>170</v>
      </c>
      <c r="BM242" s="22" t="s">
        <v>394</v>
      </c>
    </row>
    <row r="243" s="1" customFormat="1" ht="25.5" customHeight="1">
      <c r="B243" s="46"/>
      <c r="C243" s="219" t="s">
        <v>395</v>
      </c>
      <c r="D243" s="219" t="s">
        <v>166</v>
      </c>
      <c r="E243" s="220" t="s">
        <v>396</v>
      </c>
      <c r="F243" s="221" t="s">
        <v>397</v>
      </c>
      <c r="G243" s="221"/>
      <c r="H243" s="221"/>
      <c r="I243" s="221"/>
      <c r="J243" s="222" t="s">
        <v>398</v>
      </c>
      <c r="K243" s="223">
        <v>1</v>
      </c>
      <c r="L243" s="224">
        <v>0</v>
      </c>
      <c r="M243" s="225"/>
      <c r="N243" s="226">
        <f>ROUND(L243*K243,2)</f>
        <v>0</v>
      </c>
      <c r="O243" s="226"/>
      <c r="P243" s="226"/>
      <c r="Q243" s="226"/>
      <c r="R243" s="48"/>
      <c r="T243" s="227" t="s">
        <v>23</v>
      </c>
      <c r="U243" s="56" t="s">
        <v>47</v>
      </c>
      <c r="V243" s="47"/>
      <c r="W243" s="228">
        <f>V243*K243</f>
        <v>0</v>
      </c>
      <c r="X243" s="228">
        <v>0</v>
      </c>
      <c r="Y243" s="228">
        <f>X243*K243</f>
        <v>0</v>
      </c>
      <c r="Z243" s="228">
        <v>0</v>
      </c>
      <c r="AA243" s="229">
        <f>Z243*K243</f>
        <v>0</v>
      </c>
      <c r="AR243" s="22" t="s">
        <v>170</v>
      </c>
      <c r="AT243" s="22" t="s">
        <v>166</v>
      </c>
      <c r="AU243" s="22" t="s">
        <v>111</v>
      </c>
      <c r="AY243" s="22" t="s">
        <v>165</v>
      </c>
      <c r="BE243" s="142">
        <f>IF(U243="základní",N243,0)</f>
        <v>0</v>
      </c>
      <c r="BF243" s="142">
        <f>IF(U243="snížená",N243,0)</f>
        <v>0</v>
      </c>
      <c r="BG243" s="142">
        <f>IF(U243="zákl. přenesená",N243,0)</f>
        <v>0</v>
      </c>
      <c r="BH243" s="142">
        <f>IF(U243="sníž. přenesená",N243,0)</f>
        <v>0</v>
      </c>
      <c r="BI243" s="142">
        <f>IF(U243="nulová",N243,0)</f>
        <v>0</v>
      </c>
      <c r="BJ243" s="22" t="s">
        <v>25</v>
      </c>
      <c r="BK243" s="142">
        <f>ROUND(L243*K243,2)</f>
        <v>0</v>
      </c>
      <c r="BL243" s="22" t="s">
        <v>170</v>
      </c>
      <c r="BM243" s="22" t="s">
        <v>399</v>
      </c>
    </row>
    <row r="244" s="1" customFormat="1" ht="16.5" customHeight="1">
      <c r="B244" s="46"/>
      <c r="C244" s="47"/>
      <c r="D244" s="47"/>
      <c r="E244" s="47"/>
      <c r="F244" s="230" t="s">
        <v>400</v>
      </c>
      <c r="G244" s="67"/>
      <c r="H244" s="67"/>
      <c r="I244" s="67"/>
      <c r="J244" s="47"/>
      <c r="K244" s="47"/>
      <c r="L244" s="47"/>
      <c r="M244" s="47"/>
      <c r="N244" s="47"/>
      <c r="O244" s="47"/>
      <c r="P244" s="47"/>
      <c r="Q244" s="47"/>
      <c r="R244" s="48"/>
      <c r="T244" s="189"/>
      <c r="U244" s="47"/>
      <c r="V244" s="47"/>
      <c r="W244" s="47"/>
      <c r="X244" s="47"/>
      <c r="Y244" s="47"/>
      <c r="Z244" s="47"/>
      <c r="AA244" s="100"/>
      <c r="AT244" s="22" t="s">
        <v>173</v>
      </c>
      <c r="AU244" s="22" t="s">
        <v>111</v>
      </c>
    </row>
    <row r="245" s="1" customFormat="1" ht="25.5" customHeight="1">
      <c r="B245" s="46"/>
      <c r="C245" s="253" t="s">
        <v>401</v>
      </c>
      <c r="D245" s="253" t="s">
        <v>269</v>
      </c>
      <c r="E245" s="254" t="s">
        <v>402</v>
      </c>
      <c r="F245" s="255" t="s">
        <v>403</v>
      </c>
      <c r="G245" s="255"/>
      <c r="H245" s="255"/>
      <c r="I245" s="255"/>
      <c r="J245" s="256" t="s">
        <v>398</v>
      </c>
      <c r="K245" s="257">
        <v>1</v>
      </c>
      <c r="L245" s="258">
        <v>0</v>
      </c>
      <c r="M245" s="259"/>
      <c r="N245" s="260">
        <f>ROUND(L245*K245,2)</f>
        <v>0</v>
      </c>
      <c r="O245" s="226"/>
      <c r="P245" s="226"/>
      <c r="Q245" s="226"/>
      <c r="R245" s="48"/>
      <c r="T245" s="227" t="s">
        <v>23</v>
      </c>
      <c r="U245" s="56" t="s">
        <v>47</v>
      </c>
      <c r="V245" s="47"/>
      <c r="W245" s="228">
        <f>V245*K245</f>
        <v>0</v>
      </c>
      <c r="X245" s="228">
        <v>0.00012</v>
      </c>
      <c r="Y245" s="228">
        <f>X245*K245</f>
        <v>0.00012</v>
      </c>
      <c r="Z245" s="228">
        <v>0</v>
      </c>
      <c r="AA245" s="229">
        <f>Z245*K245</f>
        <v>0</v>
      </c>
      <c r="AR245" s="22" t="s">
        <v>203</v>
      </c>
      <c r="AT245" s="22" t="s">
        <v>269</v>
      </c>
      <c r="AU245" s="22" t="s">
        <v>111</v>
      </c>
      <c r="AY245" s="22" t="s">
        <v>165</v>
      </c>
      <c r="BE245" s="142">
        <f>IF(U245="základní",N245,0)</f>
        <v>0</v>
      </c>
      <c r="BF245" s="142">
        <f>IF(U245="snížená",N245,0)</f>
        <v>0</v>
      </c>
      <c r="BG245" s="142">
        <f>IF(U245="zákl. přenesená",N245,0)</f>
        <v>0</v>
      </c>
      <c r="BH245" s="142">
        <f>IF(U245="sníž. přenesená",N245,0)</f>
        <v>0</v>
      </c>
      <c r="BI245" s="142">
        <f>IF(U245="nulová",N245,0)</f>
        <v>0</v>
      </c>
      <c r="BJ245" s="22" t="s">
        <v>25</v>
      </c>
      <c r="BK245" s="142">
        <f>ROUND(L245*K245,2)</f>
        <v>0</v>
      </c>
      <c r="BL245" s="22" t="s">
        <v>170</v>
      </c>
      <c r="BM245" s="22" t="s">
        <v>404</v>
      </c>
    </row>
    <row r="246" s="9" customFormat="1" ht="29.88" customHeight="1">
      <c r="B246" s="205"/>
      <c r="C246" s="206"/>
      <c r="D246" s="216" t="s">
        <v>128</v>
      </c>
      <c r="E246" s="216"/>
      <c r="F246" s="216"/>
      <c r="G246" s="216"/>
      <c r="H246" s="216"/>
      <c r="I246" s="216"/>
      <c r="J246" s="216"/>
      <c r="K246" s="216"/>
      <c r="L246" s="216"/>
      <c r="M246" s="216"/>
      <c r="N246" s="242">
        <f>BK246</f>
        <v>0</v>
      </c>
      <c r="O246" s="243"/>
      <c r="P246" s="243"/>
      <c r="Q246" s="243"/>
      <c r="R246" s="209"/>
      <c r="T246" s="210"/>
      <c r="U246" s="206"/>
      <c r="V246" s="206"/>
      <c r="W246" s="211">
        <f>SUM(W247:W289)</f>
        <v>0</v>
      </c>
      <c r="X246" s="206"/>
      <c r="Y246" s="211">
        <f>SUM(Y247:Y289)</f>
        <v>33.917525340000012</v>
      </c>
      <c r="Z246" s="206"/>
      <c r="AA246" s="212">
        <f>SUM(AA247:AA289)</f>
        <v>21.27524</v>
      </c>
      <c r="AR246" s="213" t="s">
        <v>25</v>
      </c>
      <c r="AT246" s="214" t="s">
        <v>81</v>
      </c>
      <c r="AU246" s="214" t="s">
        <v>25</v>
      </c>
      <c r="AY246" s="213" t="s">
        <v>165</v>
      </c>
      <c r="BK246" s="215">
        <f>SUM(BK247:BK289)</f>
        <v>0</v>
      </c>
    </row>
    <row r="247" s="1" customFormat="1" ht="25.5" customHeight="1">
      <c r="B247" s="46"/>
      <c r="C247" s="219" t="s">
        <v>405</v>
      </c>
      <c r="D247" s="219" t="s">
        <v>166</v>
      </c>
      <c r="E247" s="220" t="s">
        <v>406</v>
      </c>
      <c r="F247" s="221" t="s">
        <v>407</v>
      </c>
      <c r="G247" s="221"/>
      <c r="H247" s="221"/>
      <c r="I247" s="221"/>
      <c r="J247" s="222" t="s">
        <v>169</v>
      </c>
      <c r="K247" s="223">
        <v>51.840000000000003</v>
      </c>
      <c r="L247" s="224">
        <v>0</v>
      </c>
      <c r="M247" s="225"/>
      <c r="N247" s="226">
        <f>ROUND(L247*K247,2)</f>
        <v>0</v>
      </c>
      <c r="O247" s="226"/>
      <c r="P247" s="226"/>
      <c r="Q247" s="226"/>
      <c r="R247" s="48"/>
      <c r="T247" s="227" t="s">
        <v>23</v>
      </c>
      <c r="U247" s="56" t="s">
        <v>47</v>
      </c>
      <c r="V247" s="47"/>
      <c r="W247" s="228">
        <f>V247*K247</f>
        <v>0</v>
      </c>
      <c r="X247" s="228">
        <v>0.028570000000000002</v>
      </c>
      <c r="Y247" s="228">
        <f>X247*K247</f>
        <v>1.4810688000000001</v>
      </c>
      <c r="Z247" s="228">
        <v>0</v>
      </c>
      <c r="AA247" s="229">
        <f>Z247*K247</f>
        <v>0</v>
      </c>
      <c r="AR247" s="22" t="s">
        <v>170</v>
      </c>
      <c r="AT247" s="22" t="s">
        <v>166</v>
      </c>
      <c r="AU247" s="22" t="s">
        <v>111</v>
      </c>
      <c r="AY247" s="22" t="s">
        <v>165</v>
      </c>
      <c r="BE247" s="142">
        <f>IF(U247="základní",N247,0)</f>
        <v>0</v>
      </c>
      <c r="BF247" s="142">
        <f>IF(U247="snížená",N247,0)</f>
        <v>0</v>
      </c>
      <c r="BG247" s="142">
        <f>IF(U247="zákl. přenesená",N247,0)</f>
        <v>0</v>
      </c>
      <c r="BH247" s="142">
        <f>IF(U247="sníž. přenesená",N247,0)</f>
        <v>0</v>
      </c>
      <c r="BI247" s="142">
        <f>IF(U247="nulová",N247,0)</f>
        <v>0</v>
      </c>
      <c r="BJ247" s="22" t="s">
        <v>25</v>
      </c>
      <c r="BK247" s="142">
        <f>ROUND(L247*K247,2)</f>
        <v>0</v>
      </c>
      <c r="BL247" s="22" t="s">
        <v>170</v>
      </c>
      <c r="BM247" s="22" t="s">
        <v>408</v>
      </c>
    </row>
    <row r="248" s="1" customFormat="1" ht="16.5" customHeight="1">
      <c r="B248" s="46"/>
      <c r="C248" s="47"/>
      <c r="D248" s="47"/>
      <c r="E248" s="47"/>
      <c r="F248" s="230" t="s">
        <v>409</v>
      </c>
      <c r="G248" s="67"/>
      <c r="H248" s="67"/>
      <c r="I248" s="67"/>
      <c r="J248" s="47"/>
      <c r="K248" s="47"/>
      <c r="L248" s="47"/>
      <c r="M248" s="47"/>
      <c r="N248" s="47"/>
      <c r="O248" s="47"/>
      <c r="P248" s="47"/>
      <c r="Q248" s="47"/>
      <c r="R248" s="48"/>
      <c r="T248" s="189"/>
      <c r="U248" s="47"/>
      <c r="V248" s="47"/>
      <c r="W248" s="47"/>
      <c r="X248" s="47"/>
      <c r="Y248" s="47"/>
      <c r="Z248" s="47"/>
      <c r="AA248" s="100"/>
      <c r="AT248" s="22" t="s">
        <v>173</v>
      </c>
      <c r="AU248" s="22" t="s">
        <v>111</v>
      </c>
    </row>
    <row r="249" s="10" customFormat="1" ht="16.5" customHeight="1">
      <c r="B249" s="231"/>
      <c r="C249" s="232"/>
      <c r="D249" s="232"/>
      <c r="E249" s="233" t="s">
        <v>23</v>
      </c>
      <c r="F249" s="234" t="s">
        <v>410</v>
      </c>
      <c r="G249" s="232"/>
      <c r="H249" s="232"/>
      <c r="I249" s="232"/>
      <c r="J249" s="232"/>
      <c r="K249" s="235">
        <v>51.840000000000003</v>
      </c>
      <c r="L249" s="232"/>
      <c r="M249" s="232"/>
      <c r="N249" s="232"/>
      <c r="O249" s="232"/>
      <c r="P249" s="232"/>
      <c r="Q249" s="232"/>
      <c r="R249" s="236"/>
      <c r="T249" s="237"/>
      <c r="U249" s="232"/>
      <c r="V249" s="232"/>
      <c r="W249" s="232"/>
      <c r="X249" s="232"/>
      <c r="Y249" s="232"/>
      <c r="Z249" s="232"/>
      <c r="AA249" s="238"/>
      <c r="AT249" s="239" t="s">
        <v>184</v>
      </c>
      <c r="AU249" s="239" t="s">
        <v>111</v>
      </c>
      <c r="AV249" s="10" t="s">
        <v>111</v>
      </c>
      <c r="AW249" s="10" t="s">
        <v>39</v>
      </c>
      <c r="AX249" s="10" t="s">
        <v>25</v>
      </c>
      <c r="AY249" s="239" t="s">
        <v>165</v>
      </c>
    </row>
    <row r="250" s="1" customFormat="1" ht="38.25" customHeight="1">
      <c r="B250" s="46"/>
      <c r="C250" s="219" t="s">
        <v>411</v>
      </c>
      <c r="D250" s="219" t="s">
        <v>166</v>
      </c>
      <c r="E250" s="220" t="s">
        <v>412</v>
      </c>
      <c r="F250" s="221" t="s">
        <v>413</v>
      </c>
      <c r="G250" s="221"/>
      <c r="H250" s="221"/>
      <c r="I250" s="221"/>
      <c r="J250" s="222" t="s">
        <v>169</v>
      </c>
      <c r="K250" s="223">
        <v>22.190000000000001</v>
      </c>
      <c r="L250" s="224">
        <v>0</v>
      </c>
      <c r="M250" s="225"/>
      <c r="N250" s="226">
        <f>ROUND(L250*K250,2)</f>
        <v>0</v>
      </c>
      <c r="O250" s="226"/>
      <c r="P250" s="226"/>
      <c r="Q250" s="226"/>
      <c r="R250" s="48"/>
      <c r="T250" s="227" t="s">
        <v>23</v>
      </c>
      <c r="U250" s="56" t="s">
        <v>47</v>
      </c>
      <c r="V250" s="47"/>
      <c r="W250" s="228">
        <f>V250*K250</f>
        <v>0</v>
      </c>
      <c r="X250" s="228">
        <v>0.1295</v>
      </c>
      <c r="Y250" s="228">
        <f>X250*K250</f>
        <v>2.8736050000000004</v>
      </c>
      <c r="Z250" s="228">
        <v>0</v>
      </c>
      <c r="AA250" s="229">
        <f>Z250*K250</f>
        <v>0</v>
      </c>
      <c r="AR250" s="22" t="s">
        <v>170</v>
      </c>
      <c r="AT250" s="22" t="s">
        <v>166</v>
      </c>
      <c r="AU250" s="22" t="s">
        <v>111</v>
      </c>
      <c r="AY250" s="22" t="s">
        <v>165</v>
      </c>
      <c r="BE250" s="142">
        <f>IF(U250="základní",N250,0)</f>
        <v>0</v>
      </c>
      <c r="BF250" s="142">
        <f>IF(U250="snížená",N250,0)</f>
        <v>0</v>
      </c>
      <c r="BG250" s="142">
        <f>IF(U250="zákl. přenesená",N250,0)</f>
        <v>0</v>
      </c>
      <c r="BH250" s="142">
        <f>IF(U250="sníž. přenesená",N250,0)</f>
        <v>0</v>
      </c>
      <c r="BI250" s="142">
        <f>IF(U250="nulová",N250,0)</f>
        <v>0</v>
      </c>
      <c r="BJ250" s="22" t="s">
        <v>25</v>
      </c>
      <c r="BK250" s="142">
        <f>ROUND(L250*K250,2)</f>
        <v>0</v>
      </c>
      <c r="BL250" s="22" t="s">
        <v>170</v>
      </c>
      <c r="BM250" s="22" t="s">
        <v>414</v>
      </c>
    </row>
    <row r="251" s="10" customFormat="1" ht="16.5" customHeight="1">
      <c r="B251" s="231"/>
      <c r="C251" s="232"/>
      <c r="D251" s="232"/>
      <c r="E251" s="233" t="s">
        <v>23</v>
      </c>
      <c r="F251" s="240" t="s">
        <v>415</v>
      </c>
      <c r="G251" s="241"/>
      <c r="H251" s="241"/>
      <c r="I251" s="241"/>
      <c r="J251" s="232"/>
      <c r="K251" s="235">
        <v>22.190000000000001</v>
      </c>
      <c r="L251" s="232"/>
      <c r="M251" s="232"/>
      <c r="N251" s="232"/>
      <c r="O251" s="232"/>
      <c r="P251" s="232"/>
      <c r="Q251" s="232"/>
      <c r="R251" s="236"/>
      <c r="T251" s="237"/>
      <c r="U251" s="232"/>
      <c r="V251" s="232"/>
      <c r="W251" s="232"/>
      <c r="X251" s="232"/>
      <c r="Y251" s="232"/>
      <c r="Z251" s="232"/>
      <c r="AA251" s="238"/>
      <c r="AT251" s="239" t="s">
        <v>184</v>
      </c>
      <c r="AU251" s="239" t="s">
        <v>111</v>
      </c>
      <c r="AV251" s="10" t="s">
        <v>111</v>
      </c>
      <c r="AW251" s="10" t="s">
        <v>39</v>
      </c>
      <c r="AX251" s="10" t="s">
        <v>25</v>
      </c>
      <c r="AY251" s="239" t="s">
        <v>165</v>
      </c>
    </row>
    <row r="252" s="1" customFormat="1" ht="38.25" customHeight="1">
      <c r="B252" s="46"/>
      <c r="C252" s="219" t="s">
        <v>416</v>
      </c>
      <c r="D252" s="219" t="s">
        <v>166</v>
      </c>
      <c r="E252" s="220" t="s">
        <v>417</v>
      </c>
      <c r="F252" s="221" t="s">
        <v>418</v>
      </c>
      <c r="G252" s="221"/>
      <c r="H252" s="221"/>
      <c r="I252" s="221"/>
      <c r="J252" s="222" t="s">
        <v>419</v>
      </c>
      <c r="K252" s="223">
        <v>1</v>
      </c>
      <c r="L252" s="224">
        <v>0</v>
      </c>
      <c r="M252" s="225"/>
      <c r="N252" s="226">
        <f>ROUND(L252*K252,2)</f>
        <v>0</v>
      </c>
      <c r="O252" s="226"/>
      <c r="P252" s="226"/>
      <c r="Q252" s="226"/>
      <c r="R252" s="48"/>
      <c r="T252" s="227" t="s">
        <v>23</v>
      </c>
      <c r="U252" s="56" t="s">
        <v>47</v>
      </c>
      <c r="V252" s="47"/>
      <c r="W252" s="228">
        <f>V252*K252</f>
        <v>0</v>
      </c>
      <c r="X252" s="228">
        <v>0.1295</v>
      </c>
      <c r="Y252" s="228">
        <f>X252*K252</f>
        <v>0.1295</v>
      </c>
      <c r="Z252" s="228">
        <v>0</v>
      </c>
      <c r="AA252" s="229">
        <f>Z252*K252</f>
        <v>0</v>
      </c>
      <c r="AR252" s="22" t="s">
        <v>170</v>
      </c>
      <c r="AT252" s="22" t="s">
        <v>166</v>
      </c>
      <c r="AU252" s="22" t="s">
        <v>111</v>
      </c>
      <c r="AY252" s="22" t="s">
        <v>165</v>
      </c>
      <c r="BE252" s="142">
        <f>IF(U252="základní",N252,0)</f>
        <v>0</v>
      </c>
      <c r="BF252" s="142">
        <f>IF(U252="snížená",N252,0)</f>
        <v>0</v>
      </c>
      <c r="BG252" s="142">
        <f>IF(U252="zákl. přenesená",N252,0)</f>
        <v>0</v>
      </c>
      <c r="BH252" s="142">
        <f>IF(U252="sníž. přenesená",N252,0)</f>
        <v>0</v>
      </c>
      <c r="BI252" s="142">
        <f>IF(U252="nulová",N252,0)</f>
        <v>0</v>
      </c>
      <c r="BJ252" s="22" t="s">
        <v>25</v>
      </c>
      <c r="BK252" s="142">
        <f>ROUND(L252*K252,2)</f>
        <v>0</v>
      </c>
      <c r="BL252" s="22" t="s">
        <v>170</v>
      </c>
      <c r="BM252" s="22" t="s">
        <v>420</v>
      </c>
    </row>
    <row r="253" s="1" customFormat="1" ht="48" customHeight="1">
      <c r="B253" s="46"/>
      <c r="C253" s="47"/>
      <c r="D253" s="47"/>
      <c r="E253" s="47"/>
      <c r="F253" s="230" t="s">
        <v>421</v>
      </c>
      <c r="G253" s="67"/>
      <c r="H253" s="67"/>
      <c r="I253" s="67"/>
      <c r="J253" s="47"/>
      <c r="K253" s="47"/>
      <c r="L253" s="47"/>
      <c r="M253" s="47"/>
      <c r="N253" s="47"/>
      <c r="O253" s="47"/>
      <c r="P253" s="47"/>
      <c r="Q253" s="47"/>
      <c r="R253" s="48"/>
      <c r="T253" s="189"/>
      <c r="U253" s="47"/>
      <c r="V253" s="47"/>
      <c r="W253" s="47"/>
      <c r="X253" s="47"/>
      <c r="Y253" s="47"/>
      <c r="Z253" s="47"/>
      <c r="AA253" s="100"/>
      <c r="AT253" s="22" t="s">
        <v>173</v>
      </c>
      <c r="AU253" s="22" t="s">
        <v>111</v>
      </c>
    </row>
    <row r="254" s="1" customFormat="1" ht="25.5" customHeight="1">
      <c r="B254" s="46"/>
      <c r="C254" s="219" t="s">
        <v>422</v>
      </c>
      <c r="D254" s="219" t="s">
        <v>166</v>
      </c>
      <c r="E254" s="220" t="s">
        <v>423</v>
      </c>
      <c r="F254" s="221" t="s">
        <v>424</v>
      </c>
      <c r="G254" s="221"/>
      <c r="H254" s="221"/>
      <c r="I254" s="221"/>
      <c r="J254" s="222" t="s">
        <v>419</v>
      </c>
      <c r="K254" s="223">
        <v>20</v>
      </c>
      <c r="L254" s="224">
        <v>0</v>
      </c>
      <c r="M254" s="225"/>
      <c r="N254" s="226">
        <f>ROUND(L254*K254,2)</f>
        <v>0</v>
      </c>
      <c r="O254" s="226"/>
      <c r="P254" s="226"/>
      <c r="Q254" s="226"/>
      <c r="R254" s="48"/>
      <c r="T254" s="227" t="s">
        <v>23</v>
      </c>
      <c r="U254" s="56" t="s">
        <v>47</v>
      </c>
      <c r="V254" s="47"/>
      <c r="W254" s="228">
        <f>V254*K254</f>
        <v>0</v>
      </c>
      <c r="X254" s="228">
        <v>0.1295</v>
      </c>
      <c r="Y254" s="228">
        <f>X254*K254</f>
        <v>2.5899999999999999</v>
      </c>
      <c r="Z254" s="228">
        <v>0</v>
      </c>
      <c r="AA254" s="229">
        <f>Z254*K254</f>
        <v>0</v>
      </c>
      <c r="AR254" s="22" t="s">
        <v>170</v>
      </c>
      <c r="AT254" s="22" t="s">
        <v>166</v>
      </c>
      <c r="AU254" s="22" t="s">
        <v>111</v>
      </c>
      <c r="AY254" s="22" t="s">
        <v>165</v>
      </c>
      <c r="BE254" s="142">
        <f>IF(U254="základní",N254,0)</f>
        <v>0</v>
      </c>
      <c r="BF254" s="142">
        <f>IF(U254="snížená",N254,0)</f>
        <v>0</v>
      </c>
      <c r="BG254" s="142">
        <f>IF(U254="zákl. přenesená",N254,0)</f>
        <v>0</v>
      </c>
      <c r="BH254" s="142">
        <f>IF(U254="sníž. přenesená",N254,0)</f>
        <v>0</v>
      </c>
      <c r="BI254" s="142">
        <f>IF(U254="nulová",N254,0)</f>
        <v>0</v>
      </c>
      <c r="BJ254" s="22" t="s">
        <v>25</v>
      </c>
      <c r="BK254" s="142">
        <f>ROUND(L254*K254,2)</f>
        <v>0</v>
      </c>
      <c r="BL254" s="22" t="s">
        <v>170</v>
      </c>
      <c r="BM254" s="22" t="s">
        <v>425</v>
      </c>
    </row>
    <row r="255" s="1" customFormat="1" ht="38.25" customHeight="1">
      <c r="B255" s="46"/>
      <c r="C255" s="219" t="s">
        <v>426</v>
      </c>
      <c r="D255" s="219" t="s">
        <v>166</v>
      </c>
      <c r="E255" s="220" t="s">
        <v>427</v>
      </c>
      <c r="F255" s="221" t="s">
        <v>428</v>
      </c>
      <c r="G255" s="221"/>
      <c r="H255" s="221"/>
      <c r="I255" s="221"/>
      <c r="J255" s="222" t="s">
        <v>180</v>
      </c>
      <c r="K255" s="223">
        <v>73.796999999999997</v>
      </c>
      <c r="L255" s="224">
        <v>0</v>
      </c>
      <c r="M255" s="225"/>
      <c r="N255" s="226">
        <f>ROUND(L255*K255,2)</f>
        <v>0</v>
      </c>
      <c r="O255" s="226"/>
      <c r="P255" s="226"/>
      <c r="Q255" s="226"/>
      <c r="R255" s="48"/>
      <c r="T255" s="227" t="s">
        <v>23</v>
      </c>
      <c r="U255" s="56" t="s">
        <v>47</v>
      </c>
      <c r="V255" s="47"/>
      <c r="W255" s="228">
        <f>V255*K255</f>
        <v>0</v>
      </c>
      <c r="X255" s="228">
        <v>0.1295</v>
      </c>
      <c r="Y255" s="228">
        <f>X255*K255</f>
        <v>9.5567115000000005</v>
      </c>
      <c r="Z255" s="228">
        <v>0</v>
      </c>
      <c r="AA255" s="229">
        <f>Z255*K255</f>
        <v>0</v>
      </c>
      <c r="AR255" s="22" t="s">
        <v>170</v>
      </c>
      <c r="AT255" s="22" t="s">
        <v>166</v>
      </c>
      <c r="AU255" s="22" t="s">
        <v>111</v>
      </c>
      <c r="AY255" s="22" t="s">
        <v>165</v>
      </c>
      <c r="BE255" s="142">
        <f>IF(U255="základní",N255,0)</f>
        <v>0</v>
      </c>
      <c r="BF255" s="142">
        <f>IF(U255="snížená",N255,0)</f>
        <v>0</v>
      </c>
      <c r="BG255" s="142">
        <f>IF(U255="zákl. přenesená",N255,0)</f>
        <v>0</v>
      </c>
      <c r="BH255" s="142">
        <f>IF(U255="sníž. přenesená",N255,0)</f>
        <v>0</v>
      </c>
      <c r="BI255" s="142">
        <f>IF(U255="nulová",N255,0)</f>
        <v>0</v>
      </c>
      <c r="BJ255" s="22" t="s">
        <v>25</v>
      </c>
      <c r="BK255" s="142">
        <f>ROUND(L255*K255,2)</f>
        <v>0</v>
      </c>
      <c r="BL255" s="22" t="s">
        <v>170</v>
      </c>
      <c r="BM255" s="22" t="s">
        <v>429</v>
      </c>
    </row>
    <row r="256" s="10" customFormat="1" ht="16.5" customHeight="1">
      <c r="B256" s="231"/>
      <c r="C256" s="232"/>
      <c r="D256" s="232"/>
      <c r="E256" s="233" t="s">
        <v>23</v>
      </c>
      <c r="F256" s="240" t="s">
        <v>430</v>
      </c>
      <c r="G256" s="241"/>
      <c r="H256" s="241"/>
      <c r="I256" s="241"/>
      <c r="J256" s="232"/>
      <c r="K256" s="235">
        <v>73.796999999999997</v>
      </c>
      <c r="L256" s="232"/>
      <c r="M256" s="232"/>
      <c r="N256" s="232"/>
      <c r="O256" s="232"/>
      <c r="P256" s="232"/>
      <c r="Q256" s="232"/>
      <c r="R256" s="236"/>
      <c r="T256" s="237"/>
      <c r="U256" s="232"/>
      <c r="V256" s="232"/>
      <c r="W256" s="232"/>
      <c r="X256" s="232"/>
      <c r="Y256" s="232"/>
      <c r="Z256" s="232"/>
      <c r="AA256" s="238"/>
      <c r="AT256" s="239" t="s">
        <v>184</v>
      </c>
      <c r="AU256" s="239" t="s">
        <v>111</v>
      </c>
      <c r="AV256" s="10" t="s">
        <v>111</v>
      </c>
      <c r="AW256" s="10" t="s">
        <v>39</v>
      </c>
      <c r="AX256" s="10" t="s">
        <v>25</v>
      </c>
      <c r="AY256" s="239" t="s">
        <v>165</v>
      </c>
    </row>
    <row r="257" s="1" customFormat="1" ht="25.5" customHeight="1">
      <c r="B257" s="46"/>
      <c r="C257" s="253" t="s">
        <v>431</v>
      </c>
      <c r="D257" s="253" t="s">
        <v>269</v>
      </c>
      <c r="E257" s="254" t="s">
        <v>432</v>
      </c>
      <c r="F257" s="255" t="s">
        <v>433</v>
      </c>
      <c r="G257" s="255"/>
      <c r="H257" s="255"/>
      <c r="I257" s="255"/>
      <c r="J257" s="256" t="s">
        <v>398</v>
      </c>
      <c r="K257" s="257">
        <v>147.59399999999999</v>
      </c>
      <c r="L257" s="258">
        <v>0</v>
      </c>
      <c r="M257" s="259"/>
      <c r="N257" s="260">
        <f>ROUND(L257*K257,2)</f>
        <v>0</v>
      </c>
      <c r="O257" s="226"/>
      <c r="P257" s="226"/>
      <c r="Q257" s="226"/>
      <c r="R257" s="48"/>
      <c r="T257" s="227" t="s">
        <v>23</v>
      </c>
      <c r="U257" s="56" t="s">
        <v>47</v>
      </c>
      <c r="V257" s="47"/>
      <c r="W257" s="228">
        <f>V257*K257</f>
        <v>0</v>
      </c>
      <c r="X257" s="228">
        <v>0.014</v>
      </c>
      <c r="Y257" s="228">
        <f>X257*K257</f>
        <v>2.066316</v>
      </c>
      <c r="Z257" s="228">
        <v>0</v>
      </c>
      <c r="AA257" s="229">
        <f>Z257*K257</f>
        <v>0</v>
      </c>
      <c r="AR257" s="22" t="s">
        <v>203</v>
      </c>
      <c r="AT257" s="22" t="s">
        <v>269</v>
      </c>
      <c r="AU257" s="22" t="s">
        <v>111</v>
      </c>
      <c r="AY257" s="22" t="s">
        <v>165</v>
      </c>
      <c r="BE257" s="142">
        <f>IF(U257="základní",N257,0)</f>
        <v>0</v>
      </c>
      <c r="BF257" s="142">
        <f>IF(U257="snížená",N257,0)</f>
        <v>0</v>
      </c>
      <c r="BG257" s="142">
        <f>IF(U257="zákl. přenesená",N257,0)</f>
        <v>0</v>
      </c>
      <c r="BH257" s="142">
        <f>IF(U257="sníž. přenesená",N257,0)</f>
        <v>0</v>
      </c>
      <c r="BI257" s="142">
        <f>IF(U257="nulová",N257,0)</f>
        <v>0</v>
      </c>
      <c r="BJ257" s="22" t="s">
        <v>25</v>
      </c>
      <c r="BK257" s="142">
        <f>ROUND(L257*K257,2)</f>
        <v>0</v>
      </c>
      <c r="BL257" s="22" t="s">
        <v>170</v>
      </c>
      <c r="BM257" s="22" t="s">
        <v>434</v>
      </c>
    </row>
    <row r="258" s="10" customFormat="1" ht="16.5" customHeight="1">
      <c r="B258" s="231"/>
      <c r="C258" s="232"/>
      <c r="D258" s="232"/>
      <c r="E258" s="233" t="s">
        <v>23</v>
      </c>
      <c r="F258" s="240" t="s">
        <v>435</v>
      </c>
      <c r="G258" s="241"/>
      <c r="H258" s="241"/>
      <c r="I258" s="241"/>
      <c r="J258" s="232"/>
      <c r="K258" s="235">
        <v>147.59399999999999</v>
      </c>
      <c r="L258" s="232"/>
      <c r="M258" s="232"/>
      <c r="N258" s="232"/>
      <c r="O258" s="232"/>
      <c r="P258" s="232"/>
      <c r="Q258" s="232"/>
      <c r="R258" s="236"/>
      <c r="T258" s="237"/>
      <c r="U258" s="232"/>
      <c r="V258" s="232"/>
      <c r="W258" s="232"/>
      <c r="X258" s="232"/>
      <c r="Y258" s="232"/>
      <c r="Z258" s="232"/>
      <c r="AA258" s="238"/>
      <c r="AT258" s="239" t="s">
        <v>184</v>
      </c>
      <c r="AU258" s="239" t="s">
        <v>111</v>
      </c>
      <c r="AV258" s="10" t="s">
        <v>111</v>
      </c>
      <c r="AW258" s="10" t="s">
        <v>39</v>
      </c>
      <c r="AX258" s="10" t="s">
        <v>25</v>
      </c>
      <c r="AY258" s="239" t="s">
        <v>165</v>
      </c>
    </row>
    <row r="259" s="1" customFormat="1" ht="25.5" customHeight="1">
      <c r="B259" s="46"/>
      <c r="C259" s="219" t="s">
        <v>436</v>
      </c>
      <c r="D259" s="219" t="s">
        <v>166</v>
      </c>
      <c r="E259" s="220" t="s">
        <v>437</v>
      </c>
      <c r="F259" s="221" t="s">
        <v>438</v>
      </c>
      <c r="G259" s="221"/>
      <c r="H259" s="221"/>
      <c r="I259" s="221"/>
      <c r="J259" s="222" t="s">
        <v>187</v>
      </c>
      <c r="K259" s="223">
        <v>6.6420000000000003</v>
      </c>
      <c r="L259" s="224">
        <v>0</v>
      </c>
      <c r="M259" s="225"/>
      <c r="N259" s="226">
        <f>ROUND(L259*K259,2)</f>
        <v>0</v>
      </c>
      <c r="O259" s="226"/>
      <c r="P259" s="226"/>
      <c r="Q259" s="226"/>
      <c r="R259" s="48"/>
      <c r="T259" s="227" t="s">
        <v>23</v>
      </c>
      <c r="U259" s="56" t="s">
        <v>47</v>
      </c>
      <c r="V259" s="47"/>
      <c r="W259" s="228">
        <f>V259*K259</f>
        <v>0</v>
      </c>
      <c r="X259" s="228">
        <v>2.2563399999999998</v>
      </c>
      <c r="Y259" s="228">
        <f>X259*K259</f>
        <v>14.986610279999999</v>
      </c>
      <c r="Z259" s="228">
        <v>0</v>
      </c>
      <c r="AA259" s="229">
        <f>Z259*K259</f>
        <v>0</v>
      </c>
      <c r="AR259" s="22" t="s">
        <v>170</v>
      </c>
      <c r="AT259" s="22" t="s">
        <v>166</v>
      </c>
      <c r="AU259" s="22" t="s">
        <v>111</v>
      </c>
      <c r="AY259" s="22" t="s">
        <v>165</v>
      </c>
      <c r="BE259" s="142">
        <f>IF(U259="základní",N259,0)</f>
        <v>0</v>
      </c>
      <c r="BF259" s="142">
        <f>IF(U259="snížená",N259,0)</f>
        <v>0</v>
      </c>
      <c r="BG259" s="142">
        <f>IF(U259="zákl. přenesená",N259,0)</f>
        <v>0</v>
      </c>
      <c r="BH259" s="142">
        <f>IF(U259="sníž. přenesená",N259,0)</f>
        <v>0</v>
      </c>
      <c r="BI259" s="142">
        <f>IF(U259="nulová",N259,0)</f>
        <v>0</v>
      </c>
      <c r="BJ259" s="22" t="s">
        <v>25</v>
      </c>
      <c r="BK259" s="142">
        <f>ROUND(L259*K259,2)</f>
        <v>0</v>
      </c>
      <c r="BL259" s="22" t="s">
        <v>170</v>
      </c>
      <c r="BM259" s="22" t="s">
        <v>439</v>
      </c>
    </row>
    <row r="260" s="10" customFormat="1" ht="16.5" customHeight="1">
      <c r="B260" s="231"/>
      <c r="C260" s="232"/>
      <c r="D260" s="232"/>
      <c r="E260" s="233" t="s">
        <v>23</v>
      </c>
      <c r="F260" s="240" t="s">
        <v>440</v>
      </c>
      <c r="G260" s="241"/>
      <c r="H260" s="241"/>
      <c r="I260" s="241"/>
      <c r="J260" s="232"/>
      <c r="K260" s="235">
        <v>6.6420000000000003</v>
      </c>
      <c r="L260" s="232"/>
      <c r="M260" s="232"/>
      <c r="N260" s="232"/>
      <c r="O260" s="232"/>
      <c r="P260" s="232"/>
      <c r="Q260" s="232"/>
      <c r="R260" s="236"/>
      <c r="T260" s="237"/>
      <c r="U260" s="232"/>
      <c r="V260" s="232"/>
      <c r="W260" s="232"/>
      <c r="X260" s="232"/>
      <c r="Y260" s="232"/>
      <c r="Z260" s="232"/>
      <c r="AA260" s="238"/>
      <c r="AT260" s="239" t="s">
        <v>184</v>
      </c>
      <c r="AU260" s="239" t="s">
        <v>111</v>
      </c>
      <c r="AV260" s="10" t="s">
        <v>111</v>
      </c>
      <c r="AW260" s="10" t="s">
        <v>39</v>
      </c>
      <c r="AX260" s="10" t="s">
        <v>25</v>
      </c>
      <c r="AY260" s="239" t="s">
        <v>165</v>
      </c>
    </row>
    <row r="261" s="1" customFormat="1" ht="38.25" customHeight="1">
      <c r="B261" s="46"/>
      <c r="C261" s="219" t="s">
        <v>441</v>
      </c>
      <c r="D261" s="219" t="s">
        <v>166</v>
      </c>
      <c r="E261" s="220" t="s">
        <v>442</v>
      </c>
      <c r="F261" s="221" t="s">
        <v>443</v>
      </c>
      <c r="G261" s="221"/>
      <c r="H261" s="221"/>
      <c r="I261" s="221"/>
      <c r="J261" s="222" t="s">
        <v>169</v>
      </c>
      <c r="K261" s="223">
        <v>830.29999999999995</v>
      </c>
      <c r="L261" s="224">
        <v>0</v>
      </c>
      <c r="M261" s="225"/>
      <c r="N261" s="226">
        <f>ROUND(L261*K261,2)</f>
        <v>0</v>
      </c>
      <c r="O261" s="226"/>
      <c r="P261" s="226"/>
      <c r="Q261" s="226"/>
      <c r="R261" s="48"/>
      <c r="T261" s="227" t="s">
        <v>23</v>
      </c>
      <c r="U261" s="56" t="s">
        <v>47</v>
      </c>
      <c r="V261" s="47"/>
      <c r="W261" s="228">
        <f>V261*K261</f>
        <v>0</v>
      </c>
      <c r="X261" s="228">
        <v>0</v>
      </c>
      <c r="Y261" s="228">
        <f>X261*K261</f>
        <v>0</v>
      </c>
      <c r="Z261" s="228">
        <v>0</v>
      </c>
      <c r="AA261" s="229">
        <f>Z261*K261</f>
        <v>0</v>
      </c>
      <c r="AR261" s="22" t="s">
        <v>170</v>
      </c>
      <c r="AT261" s="22" t="s">
        <v>166</v>
      </c>
      <c r="AU261" s="22" t="s">
        <v>111</v>
      </c>
      <c r="AY261" s="22" t="s">
        <v>165</v>
      </c>
      <c r="BE261" s="142">
        <f>IF(U261="základní",N261,0)</f>
        <v>0</v>
      </c>
      <c r="BF261" s="142">
        <f>IF(U261="snížená",N261,0)</f>
        <v>0</v>
      </c>
      <c r="BG261" s="142">
        <f>IF(U261="zákl. přenesená",N261,0)</f>
        <v>0</v>
      </c>
      <c r="BH261" s="142">
        <f>IF(U261="sníž. přenesená",N261,0)</f>
        <v>0</v>
      </c>
      <c r="BI261" s="142">
        <f>IF(U261="nulová",N261,0)</f>
        <v>0</v>
      </c>
      <c r="BJ261" s="22" t="s">
        <v>25</v>
      </c>
      <c r="BK261" s="142">
        <f>ROUND(L261*K261,2)</f>
        <v>0</v>
      </c>
      <c r="BL261" s="22" t="s">
        <v>170</v>
      </c>
      <c r="BM261" s="22" t="s">
        <v>444</v>
      </c>
    </row>
    <row r="262" s="10" customFormat="1" ht="16.5" customHeight="1">
      <c r="B262" s="231"/>
      <c r="C262" s="232"/>
      <c r="D262" s="232"/>
      <c r="E262" s="233" t="s">
        <v>23</v>
      </c>
      <c r="F262" s="240" t="s">
        <v>445</v>
      </c>
      <c r="G262" s="241"/>
      <c r="H262" s="241"/>
      <c r="I262" s="241"/>
      <c r="J262" s="232"/>
      <c r="K262" s="235">
        <v>830.29999999999995</v>
      </c>
      <c r="L262" s="232"/>
      <c r="M262" s="232"/>
      <c r="N262" s="232"/>
      <c r="O262" s="232"/>
      <c r="P262" s="232"/>
      <c r="Q262" s="232"/>
      <c r="R262" s="236"/>
      <c r="T262" s="237"/>
      <c r="U262" s="232"/>
      <c r="V262" s="232"/>
      <c r="W262" s="232"/>
      <c r="X262" s="232"/>
      <c r="Y262" s="232"/>
      <c r="Z262" s="232"/>
      <c r="AA262" s="238"/>
      <c r="AT262" s="239" t="s">
        <v>184</v>
      </c>
      <c r="AU262" s="239" t="s">
        <v>111</v>
      </c>
      <c r="AV262" s="10" t="s">
        <v>111</v>
      </c>
      <c r="AW262" s="10" t="s">
        <v>39</v>
      </c>
      <c r="AX262" s="10" t="s">
        <v>25</v>
      </c>
      <c r="AY262" s="239" t="s">
        <v>165</v>
      </c>
    </row>
    <row r="263" s="1" customFormat="1" ht="38.25" customHeight="1">
      <c r="B263" s="46"/>
      <c r="C263" s="219" t="s">
        <v>446</v>
      </c>
      <c r="D263" s="219" t="s">
        <v>166</v>
      </c>
      <c r="E263" s="220" t="s">
        <v>447</v>
      </c>
      <c r="F263" s="221" t="s">
        <v>448</v>
      </c>
      <c r="G263" s="221"/>
      <c r="H263" s="221"/>
      <c r="I263" s="221"/>
      <c r="J263" s="222" t="s">
        <v>169</v>
      </c>
      <c r="K263" s="223">
        <v>49818</v>
      </c>
      <c r="L263" s="224">
        <v>0</v>
      </c>
      <c r="M263" s="225"/>
      <c r="N263" s="226">
        <f>ROUND(L263*K263,2)</f>
        <v>0</v>
      </c>
      <c r="O263" s="226"/>
      <c r="P263" s="226"/>
      <c r="Q263" s="226"/>
      <c r="R263" s="48"/>
      <c r="T263" s="227" t="s">
        <v>23</v>
      </c>
      <c r="U263" s="56" t="s">
        <v>47</v>
      </c>
      <c r="V263" s="47"/>
      <c r="W263" s="228">
        <f>V263*K263</f>
        <v>0</v>
      </c>
      <c r="X263" s="228">
        <v>0</v>
      </c>
      <c r="Y263" s="228">
        <f>X263*K263</f>
        <v>0</v>
      </c>
      <c r="Z263" s="228">
        <v>0</v>
      </c>
      <c r="AA263" s="229">
        <f>Z263*K263</f>
        <v>0</v>
      </c>
      <c r="AR263" s="22" t="s">
        <v>170</v>
      </c>
      <c r="AT263" s="22" t="s">
        <v>166</v>
      </c>
      <c r="AU263" s="22" t="s">
        <v>111</v>
      </c>
      <c r="AY263" s="22" t="s">
        <v>165</v>
      </c>
      <c r="BE263" s="142">
        <f>IF(U263="základní",N263,0)</f>
        <v>0</v>
      </c>
      <c r="BF263" s="142">
        <f>IF(U263="snížená",N263,0)</f>
        <v>0</v>
      </c>
      <c r="BG263" s="142">
        <f>IF(U263="zákl. přenesená",N263,0)</f>
        <v>0</v>
      </c>
      <c r="BH263" s="142">
        <f>IF(U263="sníž. přenesená",N263,0)</f>
        <v>0</v>
      </c>
      <c r="BI263" s="142">
        <f>IF(U263="nulová",N263,0)</f>
        <v>0</v>
      </c>
      <c r="BJ263" s="22" t="s">
        <v>25</v>
      </c>
      <c r="BK263" s="142">
        <f>ROUND(L263*K263,2)</f>
        <v>0</v>
      </c>
      <c r="BL263" s="22" t="s">
        <v>170</v>
      </c>
      <c r="BM263" s="22" t="s">
        <v>449</v>
      </c>
    </row>
    <row r="264" s="10" customFormat="1" ht="16.5" customHeight="1">
      <c r="B264" s="231"/>
      <c r="C264" s="232"/>
      <c r="D264" s="232"/>
      <c r="E264" s="233" t="s">
        <v>23</v>
      </c>
      <c r="F264" s="240" t="s">
        <v>445</v>
      </c>
      <c r="G264" s="241"/>
      <c r="H264" s="241"/>
      <c r="I264" s="241"/>
      <c r="J264" s="232"/>
      <c r="K264" s="235">
        <v>830.29999999999995</v>
      </c>
      <c r="L264" s="232"/>
      <c r="M264" s="232"/>
      <c r="N264" s="232"/>
      <c r="O264" s="232"/>
      <c r="P264" s="232"/>
      <c r="Q264" s="232"/>
      <c r="R264" s="236"/>
      <c r="T264" s="237"/>
      <c r="U264" s="232"/>
      <c r="V264" s="232"/>
      <c r="W264" s="232"/>
      <c r="X264" s="232"/>
      <c r="Y264" s="232"/>
      <c r="Z264" s="232"/>
      <c r="AA264" s="238"/>
      <c r="AT264" s="239" t="s">
        <v>184</v>
      </c>
      <c r="AU264" s="239" t="s">
        <v>111</v>
      </c>
      <c r="AV264" s="10" t="s">
        <v>111</v>
      </c>
      <c r="AW264" s="10" t="s">
        <v>39</v>
      </c>
      <c r="AX264" s="10" t="s">
        <v>25</v>
      </c>
      <c r="AY264" s="239" t="s">
        <v>165</v>
      </c>
    </row>
    <row r="265" s="1" customFormat="1" ht="38.25" customHeight="1">
      <c r="B265" s="46"/>
      <c r="C265" s="219" t="s">
        <v>450</v>
      </c>
      <c r="D265" s="219" t="s">
        <v>166</v>
      </c>
      <c r="E265" s="220" t="s">
        <v>451</v>
      </c>
      <c r="F265" s="221" t="s">
        <v>452</v>
      </c>
      <c r="G265" s="221"/>
      <c r="H265" s="221"/>
      <c r="I265" s="221"/>
      <c r="J265" s="222" t="s">
        <v>169</v>
      </c>
      <c r="K265" s="223">
        <v>830.29999999999995</v>
      </c>
      <c r="L265" s="224">
        <v>0</v>
      </c>
      <c r="M265" s="225"/>
      <c r="N265" s="226">
        <f>ROUND(L265*K265,2)</f>
        <v>0</v>
      </c>
      <c r="O265" s="226"/>
      <c r="P265" s="226"/>
      <c r="Q265" s="226"/>
      <c r="R265" s="48"/>
      <c r="T265" s="227" t="s">
        <v>23</v>
      </c>
      <c r="U265" s="56" t="s">
        <v>47</v>
      </c>
      <c r="V265" s="47"/>
      <c r="W265" s="228">
        <f>V265*K265</f>
        <v>0</v>
      </c>
      <c r="X265" s="228">
        <v>0</v>
      </c>
      <c r="Y265" s="228">
        <f>X265*K265</f>
        <v>0</v>
      </c>
      <c r="Z265" s="228">
        <v>0</v>
      </c>
      <c r="AA265" s="229">
        <f>Z265*K265</f>
        <v>0</v>
      </c>
      <c r="AR265" s="22" t="s">
        <v>170</v>
      </c>
      <c r="AT265" s="22" t="s">
        <v>166</v>
      </c>
      <c r="AU265" s="22" t="s">
        <v>111</v>
      </c>
      <c r="AY265" s="22" t="s">
        <v>165</v>
      </c>
      <c r="BE265" s="142">
        <f>IF(U265="základní",N265,0)</f>
        <v>0</v>
      </c>
      <c r="BF265" s="142">
        <f>IF(U265="snížená",N265,0)</f>
        <v>0</v>
      </c>
      <c r="BG265" s="142">
        <f>IF(U265="zákl. přenesená",N265,0)</f>
        <v>0</v>
      </c>
      <c r="BH265" s="142">
        <f>IF(U265="sníž. přenesená",N265,0)</f>
        <v>0</v>
      </c>
      <c r="BI265" s="142">
        <f>IF(U265="nulová",N265,0)</f>
        <v>0</v>
      </c>
      <c r="BJ265" s="22" t="s">
        <v>25</v>
      </c>
      <c r="BK265" s="142">
        <f>ROUND(L265*K265,2)</f>
        <v>0</v>
      </c>
      <c r="BL265" s="22" t="s">
        <v>170</v>
      </c>
      <c r="BM265" s="22" t="s">
        <v>453</v>
      </c>
    </row>
    <row r="266" s="10" customFormat="1" ht="16.5" customHeight="1">
      <c r="B266" s="231"/>
      <c r="C266" s="232"/>
      <c r="D266" s="232"/>
      <c r="E266" s="233" t="s">
        <v>23</v>
      </c>
      <c r="F266" s="240" t="s">
        <v>445</v>
      </c>
      <c r="G266" s="241"/>
      <c r="H266" s="241"/>
      <c r="I266" s="241"/>
      <c r="J266" s="232"/>
      <c r="K266" s="235">
        <v>830.29999999999995</v>
      </c>
      <c r="L266" s="232"/>
      <c r="M266" s="232"/>
      <c r="N266" s="232"/>
      <c r="O266" s="232"/>
      <c r="P266" s="232"/>
      <c r="Q266" s="232"/>
      <c r="R266" s="236"/>
      <c r="T266" s="237"/>
      <c r="U266" s="232"/>
      <c r="V266" s="232"/>
      <c r="W266" s="232"/>
      <c r="X266" s="232"/>
      <c r="Y266" s="232"/>
      <c r="Z266" s="232"/>
      <c r="AA266" s="238"/>
      <c r="AT266" s="239" t="s">
        <v>184</v>
      </c>
      <c r="AU266" s="239" t="s">
        <v>111</v>
      </c>
      <c r="AV266" s="10" t="s">
        <v>111</v>
      </c>
      <c r="AW266" s="10" t="s">
        <v>39</v>
      </c>
      <c r="AX266" s="10" t="s">
        <v>25</v>
      </c>
      <c r="AY266" s="239" t="s">
        <v>165</v>
      </c>
    </row>
    <row r="267" s="1" customFormat="1" ht="25.5" customHeight="1">
      <c r="B267" s="46"/>
      <c r="C267" s="219" t="s">
        <v>454</v>
      </c>
      <c r="D267" s="219" t="s">
        <v>166</v>
      </c>
      <c r="E267" s="220" t="s">
        <v>455</v>
      </c>
      <c r="F267" s="221" t="s">
        <v>456</v>
      </c>
      <c r="G267" s="221"/>
      <c r="H267" s="221"/>
      <c r="I267" s="221"/>
      <c r="J267" s="222" t="s">
        <v>169</v>
      </c>
      <c r="K267" s="223">
        <v>830.29999999999995</v>
      </c>
      <c r="L267" s="224">
        <v>0</v>
      </c>
      <c r="M267" s="225"/>
      <c r="N267" s="226">
        <f>ROUND(L267*K267,2)</f>
        <v>0</v>
      </c>
      <c r="O267" s="226"/>
      <c r="P267" s="226"/>
      <c r="Q267" s="226"/>
      <c r="R267" s="48"/>
      <c r="T267" s="227" t="s">
        <v>23</v>
      </c>
      <c r="U267" s="56" t="s">
        <v>47</v>
      </c>
      <c r="V267" s="47"/>
      <c r="W267" s="228">
        <f>V267*K267</f>
        <v>0</v>
      </c>
      <c r="X267" s="228">
        <v>0</v>
      </c>
      <c r="Y267" s="228">
        <f>X267*K267</f>
        <v>0</v>
      </c>
      <c r="Z267" s="228">
        <v>0</v>
      </c>
      <c r="AA267" s="229">
        <f>Z267*K267</f>
        <v>0</v>
      </c>
      <c r="AR267" s="22" t="s">
        <v>170</v>
      </c>
      <c r="AT267" s="22" t="s">
        <v>166</v>
      </c>
      <c r="AU267" s="22" t="s">
        <v>111</v>
      </c>
      <c r="AY267" s="22" t="s">
        <v>165</v>
      </c>
      <c r="BE267" s="142">
        <f>IF(U267="základní",N267,0)</f>
        <v>0</v>
      </c>
      <c r="BF267" s="142">
        <f>IF(U267="snížená",N267,0)</f>
        <v>0</v>
      </c>
      <c r="BG267" s="142">
        <f>IF(U267="zákl. přenesená",N267,0)</f>
        <v>0</v>
      </c>
      <c r="BH267" s="142">
        <f>IF(U267="sníž. přenesená",N267,0)</f>
        <v>0</v>
      </c>
      <c r="BI267" s="142">
        <f>IF(U267="nulová",N267,0)</f>
        <v>0</v>
      </c>
      <c r="BJ267" s="22" t="s">
        <v>25</v>
      </c>
      <c r="BK267" s="142">
        <f>ROUND(L267*K267,2)</f>
        <v>0</v>
      </c>
      <c r="BL267" s="22" t="s">
        <v>170</v>
      </c>
      <c r="BM267" s="22" t="s">
        <v>457</v>
      </c>
    </row>
    <row r="268" s="10" customFormat="1" ht="16.5" customHeight="1">
      <c r="B268" s="231"/>
      <c r="C268" s="232"/>
      <c r="D268" s="232"/>
      <c r="E268" s="233" t="s">
        <v>23</v>
      </c>
      <c r="F268" s="240" t="s">
        <v>445</v>
      </c>
      <c r="G268" s="241"/>
      <c r="H268" s="241"/>
      <c r="I268" s="241"/>
      <c r="J268" s="232"/>
      <c r="K268" s="235">
        <v>830.29999999999995</v>
      </c>
      <c r="L268" s="232"/>
      <c r="M268" s="232"/>
      <c r="N268" s="232"/>
      <c r="O268" s="232"/>
      <c r="P268" s="232"/>
      <c r="Q268" s="232"/>
      <c r="R268" s="236"/>
      <c r="T268" s="237"/>
      <c r="U268" s="232"/>
      <c r="V268" s="232"/>
      <c r="W268" s="232"/>
      <c r="X268" s="232"/>
      <c r="Y268" s="232"/>
      <c r="Z268" s="232"/>
      <c r="AA268" s="238"/>
      <c r="AT268" s="239" t="s">
        <v>184</v>
      </c>
      <c r="AU268" s="239" t="s">
        <v>111</v>
      </c>
      <c r="AV268" s="10" t="s">
        <v>111</v>
      </c>
      <c r="AW268" s="10" t="s">
        <v>39</v>
      </c>
      <c r="AX268" s="10" t="s">
        <v>25</v>
      </c>
      <c r="AY268" s="239" t="s">
        <v>165</v>
      </c>
    </row>
    <row r="269" s="1" customFormat="1" ht="25.5" customHeight="1">
      <c r="B269" s="46"/>
      <c r="C269" s="219" t="s">
        <v>458</v>
      </c>
      <c r="D269" s="219" t="s">
        <v>166</v>
      </c>
      <c r="E269" s="220" t="s">
        <v>459</v>
      </c>
      <c r="F269" s="221" t="s">
        <v>460</v>
      </c>
      <c r="G269" s="221"/>
      <c r="H269" s="221"/>
      <c r="I269" s="221"/>
      <c r="J269" s="222" t="s">
        <v>169</v>
      </c>
      <c r="K269" s="223">
        <v>49818</v>
      </c>
      <c r="L269" s="224">
        <v>0</v>
      </c>
      <c r="M269" s="225"/>
      <c r="N269" s="226">
        <f>ROUND(L269*K269,2)</f>
        <v>0</v>
      </c>
      <c r="O269" s="226"/>
      <c r="P269" s="226"/>
      <c r="Q269" s="226"/>
      <c r="R269" s="48"/>
      <c r="T269" s="227" t="s">
        <v>23</v>
      </c>
      <c r="U269" s="56" t="s">
        <v>47</v>
      </c>
      <c r="V269" s="47"/>
      <c r="W269" s="228">
        <f>V269*K269</f>
        <v>0</v>
      </c>
      <c r="X269" s="228">
        <v>0</v>
      </c>
      <c r="Y269" s="228">
        <f>X269*K269</f>
        <v>0</v>
      </c>
      <c r="Z269" s="228">
        <v>0</v>
      </c>
      <c r="AA269" s="229">
        <f>Z269*K269</f>
        <v>0</v>
      </c>
      <c r="AR269" s="22" t="s">
        <v>170</v>
      </c>
      <c r="AT269" s="22" t="s">
        <v>166</v>
      </c>
      <c r="AU269" s="22" t="s">
        <v>111</v>
      </c>
      <c r="AY269" s="22" t="s">
        <v>165</v>
      </c>
      <c r="BE269" s="142">
        <f>IF(U269="základní",N269,0)</f>
        <v>0</v>
      </c>
      <c r="BF269" s="142">
        <f>IF(U269="snížená",N269,0)</f>
        <v>0</v>
      </c>
      <c r="BG269" s="142">
        <f>IF(U269="zákl. přenesená",N269,0)</f>
        <v>0</v>
      </c>
      <c r="BH269" s="142">
        <f>IF(U269="sníž. přenesená",N269,0)</f>
        <v>0</v>
      </c>
      <c r="BI269" s="142">
        <f>IF(U269="nulová",N269,0)</f>
        <v>0</v>
      </c>
      <c r="BJ269" s="22" t="s">
        <v>25</v>
      </c>
      <c r="BK269" s="142">
        <f>ROUND(L269*K269,2)</f>
        <v>0</v>
      </c>
      <c r="BL269" s="22" t="s">
        <v>170</v>
      </c>
      <c r="BM269" s="22" t="s">
        <v>461</v>
      </c>
    </row>
    <row r="270" s="10" customFormat="1" ht="16.5" customHeight="1">
      <c r="B270" s="231"/>
      <c r="C270" s="232"/>
      <c r="D270" s="232"/>
      <c r="E270" s="233" t="s">
        <v>23</v>
      </c>
      <c r="F270" s="240" t="s">
        <v>445</v>
      </c>
      <c r="G270" s="241"/>
      <c r="H270" s="241"/>
      <c r="I270" s="241"/>
      <c r="J270" s="232"/>
      <c r="K270" s="235">
        <v>830.29999999999995</v>
      </c>
      <c r="L270" s="232"/>
      <c r="M270" s="232"/>
      <c r="N270" s="232"/>
      <c r="O270" s="232"/>
      <c r="P270" s="232"/>
      <c r="Q270" s="232"/>
      <c r="R270" s="236"/>
      <c r="T270" s="237"/>
      <c r="U270" s="232"/>
      <c r="V270" s="232"/>
      <c r="W270" s="232"/>
      <c r="X270" s="232"/>
      <c r="Y270" s="232"/>
      <c r="Z270" s="232"/>
      <c r="AA270" s="238"/>
      <c r="AT270" s="239" t="s">
        <v>184</v>
      </c>
      <c r="AU270" s="239" t="s">
        <v>111</v>
      </c>
      <c r="AV270" s="10" t="s">
        <v>111</v>
      </c>
      <c r="AW270" s="10" t="s">
        <v>39</v>
      </c>
      <c r="AX270" s="10" t="s">
        <v>25</v>
      </c>
      <c r="AY270" s="239" t="s">
        <v>165</v>
      </c>
    </row>
    <row r="271" s="1" customFormat="1" ht="25.5" customHeight="1">
      <c r="B271" s="46"/>
      <c r="C271" s="219" t="s">
        <v>462</v>
      </c>
      <c r="D271" s="219" t="s">
        <v>166</v>
      </c>
      <c r="E271" s="220" t="s">
        <v>463</v>
      </c>
      <c r="F271" s="221" t="s">
        <v>464</v>
      </c>
      <c r="G271" s="221"/>
      <c r="H271" s="221"/>
      <c r="I271" s="221"/>
      <c r="J271" s="222" t="s">
        <v>169</v>
      </c>
      <c r="K271" s="223">
        <v>830.29999999999995</v>
      </c>
      <c r="L271" s="224">
        <v>0</v>
      </c>
      <c r="M271" s="225"/>
      <c r="N271" s="226">
        <f>ROUND(L271*K271,2)</f>
        <v>0</v>
      </c>
      <c r="O271" s="226"/>
      <c r="P271" s="226"/>
      <c r="Q271" s="226"/>
      <c r="R271" s="48"/>
      <c r="T271" s="227" t="s">
        <v>23</v>
      </c>
      <c r="U271" s="56" t="s">
        <v>47</v>
      </c>
      <c r="V271" s="47"/>
      <c r="W271" s="228">
        <f>V271*K271</f>
        <v>0</v>
      </c>
      <c r="X271" s="228">
        <v>0</v>
      </c>
      <c r="Y271" s="228">
        <f>X271*K271</f>
        <v>0</v>
      </c>
      <c r="Z271" s="228">
        <v>0</v>
      </c>
      <c r="AA271" s="229">
        <f>Z271*K271</f>
        <v>0</v>
      </c>
      <c r="AR271" s="22" t="s">
        <v>170</v>
      </c>
      <c r="AT271" s="22" t="s">
        <v>166</v>
      </c>
      <c r="AU271" s="22" t="s">
        <v>111</v>
      </c>
      <c r="AY271" s="22" t="s">
        <v>165</v>
      </c>
      <c r="BE271" s="142">
        <f>IF(U271="základní",N271,0)</f>
        <v>0</v>
      </c>
      <c r="BF271" s="142">
        <f>IF(U271="snížená",N271,0)</f>
        <v>0</v>
      </c>
      <c r="BG271" s="142">
        <f>IF(U271="zákl. přenesená",N271,0)</f>
        <v>0</v>
      </c>
      <c r="BH271" s="142">
        <f>IF(U271="sníž. přenesená",N271,0)</f>
        <v>0</v>
      </c>
      <c r="BI271" s="142">
        <f>IF(U271="nulová",N271,0)</f>
        <v>0</v>
      </c>
      <c r="BJ271" s="22" t="s">
        <v>25</v>
      </c>
      <c r="BK271" s="142">
        <f>ROUND(L271*K271,2)</f>
        <v>0</v>
      </c>
      <c r="BL271" s="22" t="s">
        <v>170</v>
      </c>
      <c r="BM271" s="22" t="s">
        <v>465</v>
      </c>
    </row>
    <row r="272" s="10" customFormat="1" ht="16.5" customHeight="1">
      <c r="B272" s="231"/>
      <c r="C272" s="232"/>
      <c r="D272" s="232"/>
      <c r="E272" s="233" t="s">
        <v>23</v>
      </c>
      <c r="F272" s="240" t="s">
        <v>445</v>
      </c>
      <c r="G272" s="241"/>
      <c r="H272" s="241"/>
      <c r="I272" s="241"/>
      <c r="J272" s="232"/>
      <c r="K272" s="235">
        <v>830.29999999999995</v>
      </c>
      <c r="L272" s="232"/>
      <c r="M272" s="232"/>
      <c r="N272" s="232"/>
      <c r="O272" s="232"/>
      <c r="P272" s="232"/>
      <c r="Q272" s="232"/>
      <c r="R272" s="236"/>
      <c r="T272" s="237"/>
      <c r="U272" s="232"/>
      <c r="V272" s="232"/>
      <c r="W272" s="232"/>
      <c r="X272" s="232"/>
      <c r="Y272" s="232"/>
      <c r="Z272" s="232"/>
      <c r="AA272" s="238"/>
      <c r="AT272" s="239" t="s">
        <v>184</v>
      </c>
      <c r="AU272" s="239" t="s">
        <v>111</v>
      </c>
      <c r="AV272" s="10" t="s">
        <v>111</v>
      </c>
      <c r="AW272" s="10" t="s">
        <v>39</v>
      </c>
      <c r="AX272" s="10" t="s">
        <v>25</v>
      </c>
      <c r="AY272" s="239" t="s">
        <v>165</v>
      </c>
    </row>
    <row r="273" s="1" customFormat="1" ht="25.5" customHeight="1">
      <c r="B273" s="46"/>
      <c r="C273" s="219" t="s">
        <v>466</v>
      </c>
      <c r="D273" s="219" t="s">
        <v>166</v>
      </c>
      <c r="E273" s="220" t="s">
        <v>467</v>
      </c>
      <c r="F273" s="221" t="s">
        <v>468</v>
      </c>
      <c r="G273" s="221"/>
      <c r="H273" s="221"/>
      <c r="I273" s="221"/>
      <c r="J273" s="222" t="s">
        <v>169</v>
      </c>
      <c r="K273" s="223">
        <v>254.93799999999999</v>
      </c>
      <c r="L273" s="224">
        <v>0</v>
      </c>
      <c r="M273" s="225"/>
      <c r="N273" s="226">
        <f>ROUND(L273*K273,2)</f>
        <v>0</v>
      </c>
      <c r="O273" s="226"/>
      <c r="P273" s="226"/>
      <c r="Q273" s="226"/>
      <c r="R273" s="48"/>
      <c r="T273" s="227" t="s">
        <v>23</v>
      </c>
      <c r="U273" s="56" t="s">
        <v>47</v>
      </c>
      <c r="V273" s="47"/>
      <c r="W273" s="228">
        <f>V273*K273</f>
        <v>0</v>
      </c>
      <c r="X273" s="228">
        <v>2.0000000000000002E-05</v>
      </c>
      <c r="Y273" s="228">
        <f>X273*K273</f>
        <v>0.0050987599999999999</v>
      </c>
      <c r="Z273" s="228">
        <v>0</v>
      </c>
      <c r="AA273" s="229">
        <f>Z273*K273</f>
        <v>0</v>
      </c>
      <c r="AR273" s="22" t="s">
        <v>170</v>
      </c>
      <c r="AT273" s="22" t="s">
        <v>166</v>
      </c>
      <c r="AU273" s="22" t="s">
        <v>111</v>
      </c>
      <c r="AY273" s="22" t="s">
        <v>165</v>
      </c>
      <c r="BE273" s="142">
        <f>IF(U273="základní",N273,0)</f>
        <v>0</v>
      </c>
      <c r="BF273" s="142">
        <f>IF(U273="snížená",N273,0)</f>
        <v>0</v>
      </c>
      <c r="BG273" s="142">
        <f>IF(U273="zákl. přenesená",N273,0)</f>
        <v>0</v>
      </c>
      <c r="BH273" s="142">
        <f>IF(U273="sníž. přenesená",N273,0)</f>
        <v>0</v>
      </c>
      <c r="BI273" s="142">
        <f>IF(U273="nulová",N273,0)</f>
        <v>0</v>
      </c>
      <c r="BJ273" s="22" t="s">
        <v>25</v>
      </c>
      <c r="BK273" s="142">
        <f>ROUND(L273*K273,2)</f>
        <v>0</v>
      </c>
      <c r="BL273" s="22" t="s">
        <v>170</v>
      </c>
      <c r="BM273" s="22" t="s">
        <v>469</v>
      </c>
    </row>
    <row r="274" s="10" customFormat="1" ht="16.5" customHeight="1">
      <c r="B274" s="231"/>
      <c r="C274" s="232"/>
      <c r="D274" s="232"/>
      <c r="E274" s="233" t="s">
        <v>23</v>
      </c>
      <c r="F274" s="240" t="s">
        <v>366</v>
      </c>
      <c r="G274" s="241"/>
      <c r="H274" s="241"/>
      <c r="I274" s="241"/>
      <c r="J274" s="232"/>
      <c r="K274" s="235">
        <v>254.93799999999999</v>
      </c>
      <c r="L274" s="232"/>
      <c r="M274" s="232"/>
      <c r="N274" s="232"/>
      <c r="O274" s="232"/>
      <c r="P274" s="232"/>
      <c r="Q274" s="232"/>
      <c r="R274" s="236"/>
      <c r="T274" s="237"/>
      <c r="U274" s="232"/>
      <c r="V274" s="232"/>
      <c r="W274" s="232"/>
      <c r="X274" s="232"/>
      <c r="Y274" s="232"/>
      <c r="Z274" s="232"/>
      <c r="AA274" s="238"/>
      <c r="AT274" s="239" t="s">
        <v>184</v>
      </c>
      <c r="AU274" s="239" t="s">
        <v>111</v>
      </c>
      <c r="AV274" s="10" t="s">
        <v>111</v>
      </c>
      <c r="AW274" s="10" t="s">
        <v>39</v>
      </c>
      <c r="AX274" s="10" t="s">
        <v>25</v>
      </c>
      <c r="AY274" s="239" t="s">
        <v>165</v>
      </c>
    </row>
    <row r="275" s="1" customFormat="1" ht="16.5" customHeight="1">
      <c r="B275" s="46"/>
      <c r="C275" s="219" t="s">
        <v>470</v>
      </c>
      <c r="D275" s="219" t="s">
        <v>166</v>
      </c>
      <c r="E275" s="220" t="s">
        <v>471</v>
      </c>
      <c r="F275" s="221" t="s">
        <v>472</v>
      </c>
      <c r="G275" s="221"/>
      <c r="H275" s="221"/>
      <c r="I275" s="221"/>
      <c r="J275" s="222" t="s">
        <v>169</v>
      </c>
      <c r="K275" s="223">
        <v>289.5</v>
      </c>
      <c r="L275" s="224">
        <v>0</v>
      </c>
      <c r="M275" s="225"/>
      <c r="N275" s="226">
        <f>ROUND(L275*K275,2)</f>
        <v>0</v>
      </c>
      <c r="O275" s="226"/>
      <c r="P275" s="226"/>
      <c r="Q275" s="226"/>
      <c r="R275" s="48"/>
      <c r="T275" s="227" t="s">
        <v>23</v>
      </c>
      <c r="U275" s="56" t="s">
        <v>47</v>
      </c>
      <c r="V275" s="47"/>
      <c r="W275" s="228">
        <f>V275*K275</f>
        <v>0</v>
      </c>
      <c r="X275" s="228">
        <v>1.0000000000000001E-05</v>
      </c>
      <c r="Y275" s="228">
        <f>X275*K275</f>
        <v>0.0028950000000000004</v>
      </c>
      <c r="Z275" s="228">
        <v>0</v>
      </c>
      <c r="AA275" s="229">
        <f>Z275*K275</f>
        <v>0</v>
      </c>
      <c r="AR275" s="22" t="s">
        <v>170</v>
      </c>
      <c r="AT275" s="22" t="s">
        <v>166</v>
      </c>
      <c r="AU275" s="22" t="s">
        <v>111</v>
      </c>
      <c r="AY275" s="22" t="s">
        <v>165</v>
      </c>
      <c r="BE275" s="142">
        <f>IF(U275="základní",N275,0)</f>
        <v>0</v>
      </c>
      <c r="BF275" s="142">
        <f>IF(U275="snížená",N275,0)</f>
        <v>0</v>
      </c>
      <c r="BG275" s="142">
        <f>IF(U275="zákl. přenesená",N275,0)</f>
        <v>0</v>
      </c>
      <c r="BH275" s="142">
        <f>IF(U275="sníž. přenesená",N275,0)</f>
        <v>0</v>
      </c>
      <c r="BI275" s="142">
        <f>IF(U275="nulová",N275,0)</f>
        <v>0</v>
      </c>
      <c r="BJ275" s="22" t="s">
        <v>25</v>
      </c>
      <c r="BK275" s="142">
        <f>ROUND(L275*K275,2)</f>
        <v>0</v>
      </c>
      <c r="BL275" s="22" t="s">
        <v>170</v>
      </c>
      <c r="BM275" s="22" t="s">
        <v>473</v>
      </c>
    </row>
    <row r="276" s="10" customFormat="1" ht="16.5" customHeight="1">
      <c r="B276" s="231"/>
      <c r="C276" s="232"/>
      <c r="D276" s="232"/>
      <c r="E276" s="233" t="s">
        <v>23</v>
      </c>
      <c r="F276" s="240" t="s">
        <v>474</v>
      </c>
      <c r="G276" s="241"/>
      <c r="H276" s="241"/>
      <c r="I276" s="241"/>
      <c r="J276" s="232"/>
      <c r="K276" s="235">
        <v>289.5</v>
      </c>
      <c r="L276" s="232"/>
      <c r="M276" s="232"/>
      <c r="N276" s="232"/>
      <c r="O276" s="232"/>
      <c r="P276" s="232"/>
      <c r="Q276" s="232"/>
      <c r="R276" s="236"/>
      <c r="T276" s="237"/>
      <c r="U276" s="232"/>
      <c r="V276" s="232"/>
      <c r="W276" s="232"/>
      <c r="X276" s="232"/>
      <c r="Y276" s="232"/>
      <c r="Z276" s="232"/>
      <c r="AA276" s="238"/>
      <c r="AT276" s="239" t="s">
        <v>184</v>
      </c>
      <c r="AU276" s="239" t="s">
        <v>111</v>
      </c>
      <c r="AV276" s="10" t="s">
        <v>111</v>
      </c>
      <c r="AW276" s="10" t="s">
        <v>39</v>
      </c>
      <c r="AX276" s="10" t="s">
        <v>25</v>
      </c>
      <c r="AY276" s="239" t="s">
        <v>165</v>
      </c>
    </row>
    <row r="277" s="1" customFormat="1" ht="16.5" customHeight="1">
      <c r="B277" s="46"/>
      <c r="C277" s="219" t="s">
        <v>475</v>
      </c>
      <c r="D277" s="219" t="s">
        <v>166</v>
      </c>
      <c r="E277" s="220" t="s">
        <v>476</v>
      </c>
      <c r="F277" s="221" t="s">
        <v>477</v>
      </c>
      <c r="G277" s="221"/>
      <c r="H277" s="221"/>
      <c r="I277" s="221"/>
      <c r="J277" s="222" t="s">
        <v>187</v>
      </c>
      <c r="K277" s="223">
        <v>1.4850000000000001</v>
      </c>
      <c r="L277" s="224">
        <v>0</v>
      </c>
      <c r="M277" s="225"/>
      <c r="N277" s="226">
        <f>ROUND(L277*K277,2)</f>
        <v>0</v>
      </c>
      <c r="O277" s="226"/>
      <c r="P277" s="226"/>
      <c r="Q277" s="226"/>
      <c r="R277" s="48"/>
      <c r="T277" s="227" t="s">
        <v>23</v>
      </c>
      <c r="U277" s="56" t="s">
        <v>47</v>
      </c>
      <c r="V277" s="47"/>
      <c r="W277" s="228">
        <f>V277*K277</f>
        <v>0</v>
      </c>
      <c r="X277" s="228">
        <v>0</v>
      </c>
      <c r="Y277" s="228">
        <f>X277*K277</f>
        <v>0</v>
      </c>
      <c r="Z277" s="228">
        <v>2.3999999999999999</v>
      </c>
      <c r="AA277" s="229">
        <f>Z277*K277</f>
        <v>3.5640000000000001</v>
      </c>
      <c r="AR277" s="22" t="s">
        <v>170</v>
      </c>
      <c r="AT277" s="22" t="s">
        <v>166</v>
      </c>
      <c r="AU277" s="22" t="s">
        <v>111</v>
      </c>
      <c r="AY277" s="22" t="s">
        <v>165</v>
      </c>
      <c r="BE277" s="142">
        <f>IF(U277="základní",N277,0)</f>
        <v>0</v>
      </c>
      <c r="BF277" s="142">
        <f>IF(U277="snížená",N277,0)</f>
        <v>0</v>
      </c>
      <c r="BG277" s="142">
        <f>IF(U277="zákl. přenesená",N277,0)</f>
        <v>0</v>
      </c>
      <c r="BH277" s="142">
        <f>IF(U277="sníž. přenesená",N277,0)</f>
        <v>0</v>
      </c>
      <c r="BI277" s="142">
        <f>IF(U277="nulová",N277,0)</f>
        <v>0</v>
      </c>
      <c r="BJ277" s="22" t="s">
        <v>25</v>
      </c>
      <c r="BK277" s="142">
        <f>ROUND(L277*K277,2)</f>
        <v>0</v>
      </c>
      <c r="BL277" s="22" t="s">
        <v>170</v>
      </c>
      <c r="BM277" s="22" t="s">
        <v>478</v>
      </c>
    </row>
    <row r="278" s="1" customFormat="1" ht="24" customHeight="1">
      <c r="B278" s="46"/>
      <c r="C278" s="47"/>
      <c r="D278" s="47"/>
      <c r="E278" s="47"/>
      <c r="F278" s="230" t="s">
        <v>479</v>
      </c>
      <c r="G278" s="67"/>
      <c r="H278" s="67"/>
      <c r="I278" s="67"/>
      <c r="J278" s="47"/>
      <c r="K278" s="47"/>
      <c r="L278" s="47"/>
      <c r="M278" s="47"/>
      <c r="N278" s="47"/>
      <c r="O278" s="47"/>
      <c r="P278" s="47"/>
      <c r="Q278" s="47"/>
      <c r="R278" s="48"/>
      <c r="T278" s="189"/>
      <c r="U278" s="47"/>
      <c r="V278" s="47"/>
      <c r="W278" s="47"/>
      <c r="X278" s="47"/>
      <c r="Y278" s="47"/>
      <c r="Z278" s="47"/>
      <c r="AA278" s="100"/>
      <c r="AT278" s="22" t="s">
        <v>173</v>
      </c>
      <c r="AU278" s="22" t="s">
        <v>111</v>
      </c>
    </row>
    <row r="279" s="10" customFormat="1" ht="16.5" customHeight="1">
      <c r="B279" s="231"/>
      <c r="C279" s="232"/>
      <c r="D279" s="232"/>
      <c r="E279" s="233" t="s">
        <v>23</v>
      </c>
      <c r="F279" s="234" t="s">
        <v>480</v>
      </c>
      <c r="G279" s="232"/>
      <c r="H279" s="232"/>
      <c r="I279" s="232"/>
      <c r="J279" s="232"/>
      <c r="K279" s="235">
        <v>1.4850000000000001</v>
      </c>
      <c r="L279" s="232"/>
      <c r="M279" s="232"/>
      <c r="N279" s="232"/>
      <c r="O279" s="232"/>
      <c r="P279" s="232"/>
      <c r="Q279" s="232"/>
      <c r="R279" s="236"/>
      <c r="T279" s="237"/>
      <c r="U279" s="232"/>
      <c r="V279" s="232"/>
      <c r="W279" s="232"/>
      <c r="X279" s="232"/>
      <c r="Y279" s="232"/>
      <c r="Z279" s="232"/>
      <c r="AA279" s="238"/>
      <c r="AT279" s="239" t="s">
        <v>184</v>
      </c>
      <c r="AU279" s="239" t="s">
        <v>111</v>
      </c>
      <c r="AV279" s="10" t="s">
        <v>111</v>
      </c>
      <c r="AW279" s="10" t="s">
        <v>39</v>
      </c>
      <c r="AX279" s="10" t="s">
        <v>25</v>
      </c>
      <c r="AY279" s="239" t="s">
        <v>165</v>
      </c>
    </row>
    <row r="280" s="1" customFormat="1" ht="25.5" customHeight="1">
      <c r="B280" s="46"/>
      <c r="C280" s="219" t="s">
        <v>481</v>
      </c>
      <c r="D280" s="219" t="s">
        <v>166</v>
      </c>
      <c r="E280" s="220" t="s">
        <v>482</v>
      </c>
      <c r="F280" s="221" t="s">
        <v>483</v>
      </c>
      <c r="G280" s="221"/>
      <c r="H280" s="221"/>
      <c r="I280" s="221"/>
      <c r="J280" s="222" t="s">
        <v>169</v>
      </c>
      <c r="K280" s="223">
        <v>87.367999999999995</v>
      </c>
      <c r="L280" s="224">
        <v>0</v>
      </c>
      <c r="M280" s="225"/>
      <c r="N280" s="226">
        <f>ROUND(L280*K280,2)</f>
        <v>0</v>
      </c>
      <c r="O280" s="226"/>
      <c r="P280" s="226"/>
      <c r="Q280" s="226"/>
      <c r="R280" s="48"/>
      <c r="T280" s="227" t="s">
        <v>23</v>
      </c>
      <c r="U280" s="56" t="s">
        <v>47</v>
      </c>
      <c r="V280" s="47"/>
      <c r="W280" s="228">
        <f>V280*K280</f>
        <v>0</v>
      </c>
      <c r="X280" s="228">
        <v>0</v>
      </c>
      <c r="Y280" s="228">
        <f>X280*K280</f>
        <v>0</v>
      </c>
      <c r="Z280" s="228">
        <v>0.055</v>
      </c>
      <c r="AA280" s="229">
        <f>Z280*K280</f>
        <v>4.8052399999999995</v>
      </c>
      <c r="AR280" s="22" t="s">
        <v>170</v>
      </c>
      <c r="AT280" s="22" t="s">
        <v>166</v>
      </c>
      <c r="AU280" s="22" t="s">
        <v>111</v>
      </c>
      <c r="AY280" s="22" t="s">
        <v>165</v>
      </c>
      <c r="BE280" s="142">
        <f>IF(U280="základní",N280,0)</f>
        <v>0</v>
      </c>
      <c r="BF280" s="142">
        <f>IF(U280="snížená",N280,0)</f>
        <v>0</v>
      </c>
      <c r="BG280" s="142">
        <f>IF(U280="zákl. přenesená",N280,0)</f>
        <v>0</v>
      </c>
      <c r="BH280" s="142">
        <f>IF(U280="sníž. přenesená",N280,0)</f>
        <v>0</v>
      </c>
      <c r="BI280" s="142">
        <f>IF(U280="nulová",N280,0)</f>
        <v>0</v>
      </c>
      <c r="BJ280" s="22" t="s">
        <v>25</v>
      </c>
      <c r="BK280" s="142">
        <f>ROUND(L280*K280,2)</f>
        <v>0</v>
      </c>
      <c r="BL280" s="22" t="s">
        <v>170</v>
      </c>
      <c r="BM280" s="22" t="s">
        <v>484</v>
      </c>
    </row>
    <row r="281" s="1" customFormat="1" ht="25.5" customHeight="1">
      <c r="B281" s="46"/>
      <c r="C281" s="219" t="s">
        <v>485</v>
      </c>
      <c r="D281" s="219" t="s">
        <v>166</v>
      </c>
      <c r="E281" s="220" t="s">
        <v>486</v>
      </c>
      <c r="F281" s="221" t="s">
        <v>487</v>
      </c>
      <c r="G281" s="221"/>
      <c r="H281" s="221"/>
      <c r="I281" s="221"/>
      <c r="J281" s="222" t="s">
        <v>169</v>
      </c>
      <c r="K281" s="223">
        <v>120.58</v>
      </c>
      <c r="L281" s="224">
        <v>0</v>
      </c>
      <c r="M281" s="225"/>
      <c r="N281" s="226">
        <f>ROUND(L281*K281,2)</f>
        <v>0</v>
      </c>
      <c r="O281" s="226"/>
      <c r="P281" s="226"/>
      <c r="Q281" s="226"/>
      <c r="R281" s="48"/>
      <c r="T281" s="227" t="s">
        <v>23</v>
      </c>
      <c r="U281" s="56" t="s">
        <v>47</v>
      </c>
      <c r="V281" s="47"/>
      <c r="W281" s="228">
        <f>V281*K281</f>
        <v>0</v>
      </c>
      <c r="X281" s="228">
        <v>0</v>
      </c>
      <c r="Y281" s="228">
        <f>X281*K281</f>
        <v>0</v>
      </c>
      <c r="Z281" s="228">
        <v>0</v>
      </c>
      <c r="AA281" s="229">
        <f>Z281*K281</f>
        <v>0</v>
      </c>
      <c r="AR281" s="22" t="s">
        <v>170</v>
      </c>
      <c r="AT281" s="22" t="s">
        <v>166</v>
      </c>
      <c r="AU281" s="22" t="s">
        <v>111</v>
      </c>
      <c r="AY281" s="22" t="s">
        <v>165</v>
      </c>
      <c r="BE281" s="142">
        <f>IF(U281="základní",N281,0)</f>
        <v>0</v>
      </c>
      <c r="BF281" s="142">
        <f>IF(U281="snížená",N281,0)</f>
        <v>0</v>
      </c>
      <c r="BG281" s="142">
        <f>IF(U281="zákl. přenesená",N281,0)</f>
        <v>0</v>
      </c>
      <c r="BH281" s="142">
        <f>IF(U281="sníž. přenesená",N281,0)</f>
        <v>0</v>
      </c>
      <c r="BI281" s="142">
        <f>IF(U281="nulová",N281,0)</f>
        <v>0</v>
      </c>
      <c r="BJ281" s="22" t="s">
        <v>25</v>
      </c>
      <c r="BK281" s="142">
        <f>ROUND(L281*K281,2)</f>
        <v>0</v>
      </c>
      <c r="BL281" s="22" t="s">
        <v>170</v>
      </c>
      <c r="BM281" s="22" t="s">
        <v>488</v>
      </c>
    </row>
    <row r="282" s="10" customFormat="1" ht="16.5" customHeight="1">
      <c r="B282" s="231"/>
      <c r="C282" s="232"/>
      <c r="D282" s="232"/>
      <c r="E282" s="233" t="s">
        <v>23</v>
      </c>
      <c r="F282" s="240" t="s">
        <v>240</v>
      </c>
      <c r="G282" s="241"/>
      <c r="H282" s="241"/>
      <c r="I282" s="241"/>
      <c r="J282" s="232"/>
      <c r="K282" s="235">
        <v>120.58</v>
      </c>
      <c r="L282" s="232"/>
      <c r="M282" s="232"/>
      <c r="N282" s="232"/>
      <c r="O282" s="232"/>
      <c r="P282" s="232"/>
      <c r="Q282" s="232"/>
      <c r="R282" s="236"/>
      <c r="T282" s="237"/>
      <c r="U282" s="232"/>
      <c r="V282" s="232"/>
      <c r="W282" s="232"/>
      <c r="X282" s="232"/>
      <c r="Y282" s="232"/>
      <c r="Z282" s="232"/>
      <c r="AA282" s="238"/>
      <c r="AT282" s="239" t="s">
        <v>184</v>
      </c>
      <c r="AU282" s="239" t="s">
        <v>111</v>
      </c>
      <c r="AV282" s="10" t="s">
        <v>111</v>
      </c>
      <c r="AW282" s="10" t="s">
        <v>39</v>
      </c>
      <c r="AX282" s="10" t="s">
        <v>25</v>
      </c>
      <c r="AY282" s="239" t="s">
        <v>165</v>
      </c>
    </row>
    <row r="283" s="1" customFormat="1" ht="16.5" customHeight="1">
      <c r="B283" s="46"/>
      <c r="C283" s="219" t="s">
        <v>489</v>
      </c>
      <c r="D283" s="219" t="s">
        <v>166</v>
      </c>
      <c r="E283" s="220" t="s">
        <v>490</v>
      </c>
      <c r="F283" s="221" t="s">
        <v>491</v>
      </c>
      <c r="G283" s="221"/>
      <c r="H283" s="221"/>
      <c r="I283" s="221"/>
      <c r="J283" s="222" t="s">
        <v>169</v>
      </c>
      <c r="K283" s="223">
        <v>51.840000000000003</v>
      </c>
      <c r="L283" s="224">
        <v>0</v>
      </c>
      <c r="M283" s="225"/>
      <c r="N283" s="226">
        <f>ROUND(L283*K283,2)</f>
        <v>0</v>
      </c>
      <c r="O283" s="226"/>
      <c r="P283" s="226"/>
      <c r="Q283" s="226"/>
      <c r="R283" s="48"/>
      <c r="T283" s="227" t="s">
        <v>23</v>
      </c>
      <c r="U283" s="56" t="s">
        <v>47</v>
      </c>
      <c r="V283" s="47"/>
      <c r="W283" s="228">
        <f>V283*K283</f>
        <v>0</v>
      </c>
      <c r="X283" s="228">
        <v>0</v>
      </c>
      <c r="Y283" s="228">
        <f>X283*K283</f>
        <v>0</v>
      </c>
      <c r="Z283" s="228">
        <v>0.245</v>
      </c>
      <c r="AA283" s="229">
        <f>Z283*K283</f>
        <v>12.700800000000001</v>
      </c>
      <c r="AR283" s="22" t="s">
        <v>170</v>
      </c>
      <c r="AT283" s="22" t="s">
        <v>166</v>
      </c>
      <c r="AU283" s="22" t="s">
        <v>111</v>
      </c>
      <c r="AY283" s="22" t="s">
        <v>165</v>
      </c>
      <c r="BE283" s="142">
        <f>IF(U283="základní",N283,0)</f>
        <v>0</v>
      </c>
      <c r="BF283" s="142">
        <f>IF(U283="snížená",N283,0)</f>
        <v>0</v>
      </c>
      <c r="BG283" s="142">
        <f>IF(U283="zákl. přenesená",N283,0)</f>
        <v>0</v>
      </c>
      <c r="BH283" s="142">
        <f>IF(U283="sníž. přenesená",N283,0)</f>
        <v>0</v>
      </c>
      <c r="BI283" s="142">
        <f>IF(U283="nulová",N283,0)</f>
        <v>0</v>
      </c>
      <c r="BJ283" s="22" t="s">
        <v>25</v>
      </c>
      <c r="BK283" s="142">
        <f>ROUND(L283*K283,2)</f>
        <v>0</v>
      </c>
      <c r="BL283" s="22" t="s">
        <v>170</v>
      </c>
      <c r="BM283" s="22" t="s">
        <v>492</v>
      </c>
    </row>
    <row r="284" s="1" customFormat="1" ht="24" customHeight="1">
      <c r="B284" s="46"/>
      <c r="C284" s="47"/>
      <c r="D284" s="47"/>
      <c r="E284" s="47"/>
      <c r="F284" s="230" t="s">
        <v>493</v>
      </c>
      <c r="G284" s="67"/>
      <c r="H284" s="67"/>
      <c r="I284" s="67"/>
      <c r="J284" s="47"/>
      <c r="K284" s="47"/>
      <c r="L284" s="47"/>
      <c r="M284" s="47"/>
      <c r="N284" s="47"/>
      <c r="O284" s="47"/>
      <c r="P284" s="47"/>
      <c r="Q284" s="47"/>
      <c r="R284" s="48"/>
      <c r="T284" s="189"/>
      <c r="U284" s="47"/>
      <c r="V284" s="47"/>
      <c r="W284" s="47"/>
      <c r="X284" s="47"/>
      <c r="Y284" s="47"/>
      <c r="Z284" s="47"/>
      <c r="AA284" s="100"/>
      <c r="AT284" s="22" t="s">
        <v>173</v>
      </c>
      <c r="AU284" s="22" t="s">
        <v>111</v>
      </c>
    </row>
    <row r="285" s="10" customFormat="1" ht="16.5" customHeight="1">
      <c r="B285" s="231"/>
      <c r="C285" s="232"/>
      <c r="D285" s="232"/>
      <c r="E285" s="233" t="s">
        <v>23</v>
      </c>
      <c r="F285" s="234" t="s">
        <v>410</v>
      </c>
      <c r="G285" s="232"/>
      <c r="H285" s="232"/>
      <c r="I285" s="232"/>
      <c r="J285" s="232"/>
      <c r="K285" s="235">
        <v>51.840000000000003</v>
      </c>
      <c r="L285" s="232"/>
      <c r="M285" s="232"/>
      <c r="N285" s="232"/>
      <c r="O285" s="232"/>
      <c r="P285" s="232"/>
      <c r="Q285" s="232"/>
      <c r="R285" s="236"/>
      <c r="T285" s="237"/>
      <c r="U285" s="232"/>
      <c r="V285" s="232"/>
      <c r="W285" s="232"/>
      <c r="X285" s="232"/>
      <c r="Y285" s="232"/>
      <c r="Z285" s="232"/>
      <c r="AA285" s="238"/>
      <c r="AT285" s="239" t="s">
        <v>184</v>
      </c>
      <c r="AU285" s="239" t="s">
        <v>111</v>
      </c>
      <c r="AV285" s="10" t="s">
        <v>111</v>
      </c>
      <c r="AW285" s="10" t="s">
        <v>39</v>
      </c>
      <c r="AX285" s="10" t="s">
        <v>25</v>
      </c>
      <c r="AY285" s="239" t="s">
        <v>165</v>
      </c>
    </row>
    <row r="286" s="1" customFormat="1" ht="25.5" customHeight="1">
      <c r="B286" s="46"/>
      <c r="C286" s="219" t="s">
        <v>494</v>
      </c>
      <c r="D286" s="219" t="s">
        <v>166</v>
      </c>
      <c r="E286" s="220" t="s">
        <v>495</v>
      </c>
      <c r="F286" s="221" t="s">
        <v>496</v>
      </c>
      <c r="G286" s="221"/>
      <c r="H286" s="221"/>
      <c r="I286" s="221"/>
      <c r="J286" s="222" t="s">
        <v>370</v>
      </c>
      <c r="K286" s="223">
        <v>1</v>
      </c>
      <c r="L286" s="224">
        <v>0</v>
      </c>
      <c r="M286" s="225"/>
      <c r="N286" s="226">
        <f>ROUND(L286*K286,2)</f>
        <v>0</v>
      </c>
      <c r="O286" s="226"/>
      <c r="P286" s="226"/>
      <c r="Q286" s="226"/>
      <c r="R286" s="48"/>
      <c r="T286" s="227" t="s">
        <v>23</v>
      </c>
      <c r="U286" s="56" t="s">
        <v>47</v>
      </c>
      <c r="V286" s="47"/>
      <c r="W286" s="228">
        <f>V286*K286</f>
        <v>0</v>
      </c>
      <c r="X286" s="228">
        <v>0</v>
      </c>
      <c r="Y286" s="228">
        <f>X286*K286</f>
        <v>0</v>
      </c>
      <c r="Z286" s="228">
        <v>0</v>
      </c>
      <c r="AA286" s="229">
        <f>Z286*K286</f>
        <v>0</v>
      </c>
      <c r="AR286" s="22" t="s">
        <v>170</v>
      </c>
      <c r="AT286" s="22" t="s">
        <v>166</v>
      </c>
      <c r="AU286" s="22" t="s">
        <v>111</v>
      </c>
      <c r="AY286" s="22" t="s">
        <v>165</v>
      </c>
      <c r="BE286" s="142">
        <f>IF(U286="základní",N286,0)</f>
        <v>0</v>
      </c>
      <c r="BF286" s="142">
        <f>IF(U286="snížená",N286,0)</f>
        <v>0</v>
      </c>
      <c r="BG286" s="142">
        <f>IF(U286="zákl. přenesená",N286,0)</f>
        <v>0</v>
      </c>
      <c r="BH286" s="142">
        <f>IF(U286="sníž. přenesená",N286,0)</f>
        <v>0</v>
      </c>
      <c r="BI286" s="142">
        <f>IF(U286="nulová",N286,0)</f>
        <v>0</v>
      </c>
      <c r="BJ286" s="22" t="s">
        <v>25</v>
      </c>
      <c r="BK286" s="142">
        <f>ROUND(L286*K286,2)</f>
        <v>0</v>
      </c>
      <c r="BL286" s="22" t="s">
        <v>170</v>
      </c>
      <c r="BM286" s="22" t="s">
        <v>497</v>
      </c>
    </row>
    <row r="287" s="1" customFormat="1" ht="38.25" customHeight="1">
      <c r="B287" s="46"/>
      <c r="C287" s="219" t="s">
        <v>498</v>
      </c>
      <c r="D287" s="219" t="s">
        <v>166</v>
      </c>
      <c r="E287" s="220" t="s">
        <v>499</v>
      </c>
      <c r="F287" s="221" t="s">
        <v>500</v>
      </c>
      <c r="G287" s="221"/>
      <c r="H287" s="221"/>
      <c r="I287" s="221"/>
      <c r="J287" s="222" t="s">
        <v>501</v>
      </c>
      <c r="K287" s="223">
        <v>1</v>
      </c>
      <c r="L287" s="224">
        <v>0</v>
      </c>
      <c r="M287" s="225"/>
      <c r="N287" s="226">
        <f>ROUND(L287*K287,2)</f>
        <v>0</v>
      </c>
      <c r="O287" s="226"/>
      <c r="P287" s="226"/>
      <c r="Q287" s="226"/>
      <c r="R287" s="48"/>
      <c r="T287" s="227" t="s">
        <v>23</v>
      </c>
      <c r="U287" s="56" t="s">
        <v>47</v>
      </c>
      <c r="V287" s="47"/>
      <c r="W287" s="228">
        <f>V287*K287</f>
        <v>0</v>
      </c>
      <c r="X287" s="228">
        <v>0</v>
      </c>
      <c r="Y287" s="228">
        <f>X287*K287</f>
        <v>0</v>
      </c>
      <c r="Z287" s="228">
        <v>0</v>
      </c>
      <c r="AA287" s="229">
        <f>Z287*K287</f>
        <v>0</v>
      </c>
      <c r="AR287" s="22" t="s">
        <v>170</v>
      </c>
      <c r="AT287" s="22" t="s">
        <v>166</v>
      </c>
      <c r="AU287" s="22" t="s">
        <v>111</v>
      </c>
      <c r="AY287" s="22" t="s">
        <v>165</v>
      </c>
      <c r="BE287" s="142">
        <f>IF(U287="základní",N287,0)</f>
        <v>0</v>
      </c>
      <c r="BF287" s="142">
        <f>IF(U287="snížená",N287,0)</f>
        <v>0</v>
      </c>
      <c r="BG287" s="142">
        <f>IF(U287="zákl. přenesená",N287,0)</f>
        <v>0</v>
      </c>
      <c r="BH287" s="142">
        <f>IF(U287="sníž. přenesená",N287,0)</f>
        <v>0</v>
      </c>
      <c r="BI287" s="142">
        <f>IF(U287="nulová",N287,0)</f>
        <v>0</v>
      </c>
      <c r="BJ287" s="22" t="s">
        <v>25</v>
      </c>
      <c r="BK287" s="142">
        <f>ROUND(L287*K287,2)</f>
        <v>0</v>
      </c>
      <c r="BL287" s="22" t="s">
        <v>170</v>
      </c>
      <c r="BM287" s="22" t="s">
        <v>502</v>
      </c>
    </row>
    <row r="288" s="1" customFormat="1" ht="38.25" customHeight="1">
      <c r="B288" s="46"/>
      <c r="C288" s="219" t="s">
        <v>503</v>
      </c>
      <c r="D288" s="219" t="s">
        <v>166</v>
      </c>
      <c r="E288" s="220" t="s">
        <v>504</v>
      </c>
      <c r="F288" s="221" t="s">
        <v>505</v>
      </c>
      <c r="G288" s="221"/>
      <c r="H288" s="221"/>
      <c r="I288" s="221"/>
      <c r="J288" s="222" t="s">
        <v>180</v>
      </c>
      <c r="K288" s="223">
        <v>205.19999999999999</v>
      </c>
      <c r="L288" s="224">
        <v>0</v>
      </c>
      <c r="M288" s="225"/>
      <c r="N288" s="226">
        <f>ROUND(L288*K288,2)</f>
        <v>0</v>
      </c>
      <c r="O288" s="226"/>
      <c r="P288" s="226"/>
      <c r="Q288" s="226"/>
      <c r="R288" s="48"/>
      <c r="T288" s="227" t="s">
        <v>23</v>
      </c>
      <c r="U288" s="56" t="s">
        <v>47</v>
      </c>
      <c r="V288" s="47"/>
      <c r="W288" s="228">
        <f>V288*K288</f>
        <v>0</v>
      </c>
      <c r="X288" s="228">
        <v>0.0011000000000000001</v>
      </c>
      <c r="Y288" s="228">
        <f>X288*K288</f>
        <v>0.22572</v>
      </c>
      <c r="Z288" s="228">
        <v>0.001</v>
      </c>
      <c r="AA288" s="229">
        <f>Z288*K288</f>
        <v>0.20519999999999999</v>
      </c>
      <c r="AR288" s="22" t="s">
        <v>170</v>
      </c>
      <c r="AT288" s="22" t="s">
        <v>166</v>
      </c>
      <c r="AU288" s="22" t="s">
        <v>111</v>
      </c>
      <c r="AY288" s="22" t="s">
        <v>165</v>
      </c>
      <c r="BE288" s="142">
        <f>IF(U288="základní",N288,0)</f>
        <v>0</v>
      </c>
      <c r="BF288" s="142">
        <f>IF(U288="snížená",N288,0)</f>
        <v>0</v>
      </c>
      <c r="BG288" s="142">
        <f>IF(U288="zákl. přenesená",N288,0)</f>
        <v>0</v>
      </c>
      <c r="BH288" s="142">
        <f>IF(U288="sníž. přenesená",N288,0)</f>
        <v>0</v>
      </c>
      <c r="BI288" s="142">
        <f>IF(U288="nulová",N288,0)</f>
        <v>0</v>
      </c>
      <c r="BJ288" s="22" t="s">
        <v>25</v>
      </c>
      <c r="BK288" s="142">
        <f>ROUND(L288*K288,2)</f>
        <v>0</v>
      </c>
      <c r="BL288" s="22" t="s">
        <v>170</v>
      </c>
      <c r="BM288" s="22" t="s">
        <v>506</v>
      </c>
    </row>
    <row r="289" s="10" customFormat="1" ht="16.5" customHeight="1">
      <c r="B289" s="231"/>
      <c r="C289" s="232"/>
      <c r="D289" s="232"/>
      <c r="E289" s="233" t="s">
        <v>23</v>
      </c>
      <c r="F289" s="240" t="s">
        <v>507</v>
      </c>
      <c r="G289" s="241"/>
      <c r="H289" s="241"/>
      <c r="I289" s="241"/>
      <c r="J289" s="232"/>
      <c r="K289" s="235">
        <v>205.19999999999999</v>
      </c>
      <c r="L289" s="232"/>
      <c r="M289" s="232"/>
      <c r="N289" s="232"/>
      <c r="O289" s="232"/>
      <c r="P289" s="232"/>
      <c r="Q289" s="232"/>
      <c r="R289" s="236"/>
      <c r="T289" s="237"/>
      <c r="U289" s="232"/>
      <c r="V289" s="232"/>
      <c r="W289" s="232"/>
      <c r="X289" s="232"/>
      <c r="Y289" s="232"/>
      <c r="Z289" s="232"/>
      <c r="AA289" s="238"/>
      <c r="AT289" s="239" t="s">
        <v>184</v>
      </c>
      <c r="AU289" s="239" t="s">
        <v>111</v>
      </c>
      <c r="AV289" s="10" t="s">
        <v>111</v>
      </c>
      <c r="AW289" s="10" t="s">
        <v>39</v>
      </c>
      <c r="AX289" s="10" t="s">
        <v>25</v>
      </c>
      <c r="AY289" s="239" t="s">
        <v>165</v>
      </c>
    </row>
    <row r="290" s="9" customFormat="1" ht="29.88" customHeight="1">
      <c r="B290" s="205"/>
      <c r="C290" s="206"/>
      <c r="D290" s="216" t="s">
        <v>129</v>
      </c>
      <c r="E290" s="216"/>
      <c r="F290" s="216"/>
      <c r="G290" s="216"/>
      <c r="H290" s="216"/>
      <c r="I290" s="216"/>
      <c r="J290" s="216"/>
      <c r="K290" s="216"/>
      <c r="L290" s="216"/>
      <c r="M290" s="216"/>
      <c r="N290" s="217">
        <f>BK290</f>
        <v>0</v>
      </c>
      <c r="O290" s="218"/>
      <c r="P290" s="218"/>
      <c r="Q290" s="218"/>
      <c r="R290" s="209"/>
      <c r="T290" s="210"/>
      <c r="U290" s="206"/>
      <c r="V290" s="206"/>
      <c r="W290" s="211">
        <f>W291</f>
        <v>0</v>
      </c>
      <c r="X290" s="206"/>
      <c r="Y290" s="211">
        <f>Y291</f>
        <v>0</v>
      </c>
      <c r="Z290" s="206"/>
      <c r="AA290" s="212">
        <f>AA291</f>
        <v>0</v>
      </c>
      <c r="AR290" s="213" t="s">
        <v>25</v>
      </c>
      <c r="AT290" s="214" t="s">
        <v>81</v>
      </c>
      <c r="AU290" s="214" t="s">
        <v>25</v>
      </c>
      <c r="AY290" s="213" t="s">
        <v>165</v>
      </c>
      <c r="BK290" s="215">
        <f>BK291</f>
        <v>0</v>
      </c>
    </row>
    <row r="291" s="1" customFormat="1" ht="51" customHeight="1">
      <c r="B291" s="46"/>
      <c r="C291" s="219" t="s">
        <v>508</v>
      </c>
      <c r="D291" s="219" t="s">
        <v>166</v>
      </c>
      <c r="E291" s="220" t="s">
        <v>509</v>
      </c>
      <c r="F291" s="221" t="s">
        <v>510</v>
      </c>
      <c r="G291" s="221"/>
      <c r="H291" s="221"/>
      <c r="I291" s="221"/>
      <c r="J291" s="222" t="s">
        <v>220</v>
      </c>
      <c r="K291" s="223">
        <v>94.194999999999993</v>
      </c>
      <c r="L291" s="224">
        <v>0</v>
      </c>
      <c r="M291" s="225"/>
      <c r="N291" s="226">
        <f>ROUND(L291*K291,2)</f>
        <v>0</v>
      </c>
      <c r="O291" s="226"/>
      <c r="P291" s="226"/>
      <c r="Q291" s="226"/>
      <c r="R291" s="48"/>
      <c r="T291" s="227" t="s">
        <v>23</v>
      </c>
      <c r="U291" s="56" t="s">
        <v>47</v>
      </c>
      <c r="V291" s="47"/>
      <c r="W291" s="228">
        <f>V291*K291</f>
        <v>0</v>
      </c>
      <c r="X291" s="228">
        <v>0</v>
      </c>
      <c r="Y291" s="228">
        <f>X291*K291</f>
        <v>0</v>
      </c>
      <c r="Z291" s="228">
        <v>0</v>
      </c>
      <c r="AA291" s="229">
        <f>Z291*K291</f>
        <v>0</v>
      </c>
      <c r="AR291" s="22" t="s">
        <v>170</v>
      </c>
      <c r="AT291" s="22" t="s">
        <v>166</v>
      </c>
      <c r="AU291" s="22" t="s">
        <v>111</v>
      </c>
      <c r="AY291" s="22" t="s">
        <v>165</v>
      </c>
      <c r="BE291" s="142">
        <f>IF(U291="základní",N291,0)</f>
        <v>0</v>
      </c>
      <c r="BF291" s="142">
        <f>IF(U291="snížená",N291,0)</f>
        <v>0</v>
      </c>
      <c r="BG291" s="142">
        <f>IF(U291="zákl. přenesená",N291,0)</f>
        <v>0</v>
      </c>
      <c r="BH291" s="142">
        <f>IF(U291="sníž. přenesená",N291,0)</f>
        <v>0</v>
      </c>
      <c r="BI291" s="142">
        <f>IF(U291="nulová",N291,0)</f>
        <v>0</v>
      </c>
      <c r="BJ291" s="22" t="s">
        <v>25</v>
      </c>
      <c r="BK291" s="142">
        <f>ROUND(L291*K291,2)</f>
        <v>0</v>
      </c>
      <c r="BL291" s="22" t="s">
        <v>170</v>
      </c>
      <c r="BM291" s="22" t="s">
        <v>511</v>
      </c>
    </row>
    <row r="292" s="9" customFormat="1" ht="29.88" customHeight="1">
      <c r="B292" s="205"/>
      <c r="C292" s="206"/>
      <c r="D292" s="216" t="s">
        <v>130</v>
      </c>
      <c r="E292" s="216"/>
      <c r="F292" s="216"/>
      <c r="G292" s="216"/>
      <c r="H292" s="216"/>
      <c r="I292" s="216"/>
      <c r="J292" s="216"/>
      <c r="K292" s="216"/>
      <c r="L292" s="216"/>
      <c r="M292" s="216"/>
      <c r="N292" s="242">
        <f>BK292</f>
        <v>0</v>
      </c>
      <c r="O292" s="243"/>
      <c r="P292" s="243"/>
      <c r="Q292" s="243"/>
      <c r="R292" s="209"/>
      <c r="T292" s="210"/>
      <c r="U292" s="206"/>
      <c r="V292" s="206"/>
      <c r="W292" s="211">
        <f>W293</f>
        <v>0</v>
      </c>
      <c r="X292" s="206"/>
      <c r="Y292" s="211">
        <f>Y293</f>
        <v>0</v>
      </c>
      <c r="Z292" s="206"/>
      <c r="AA292" s="212">
        <f>AA293</f>
        <v>0</v>
      </c>
      <c r="AR292" s="213" t="s">
        <v>25</v>
      </c>
      <c r="AT292" s="214" t="s">
        <v>81</v>
      </c>
      <c r="AU292" s="214" t="s">
        <v>25</v>
      </c>
      <c r="AY292" s="213" t="s">
        <v>165</v>
      </c>
      <c r="BK292" s="215">
        <f>BK293</f>
        <v>0</v>
      </c>
    </row>
    <row r="293" s="1" customFormat="1" ht="25.5" customHeight="1">
      <c r="B293" s="46"/>
      <c r="C293" s="219" t="s">
        <v>512</v>
      </c>
      <c r="D293" s="219" t="s">
        <v>166</v>
      </c>
      <c r="E293" s="220" t="s">
        <v>513</v>
      </c>
      <c r="F293" s="221" t="s">
        <v>514</v>
      </c>
      <c r="G293" s="221"/>
      <c r="H293" s="221"/>
      <c r="I293" s="221"/>
      <c r="J293" s="222" t="s">
        <v>220</v>
      </c>
      <c r="K293" s="223">
        <v>91.566999999999993</v>
      </c>
      <c r="L293" s="224">
        <v>0</v>
      </c>
      <c r="M293" s="225"/>
      <c r="N293" s="226">
        <f>ROUND(L293*K293,2)</f>
        <v>0</v>
      </c>
      <c r="O293" s="226"/>
      <c r="P293" s="226"/>
      <c r="Q293" s="226"/>
      <c r="R293" s="48"/>
      <c r="T293" s="227" t="s">
        <v>23</v>
      </c>
      <c r="U293" s="56" t="s">
        <v>47</v>
      </c>
      <c r="V293" s="47"/>
      <c r="W293" s="228">
        <f>V293*K293</f>
        <v>0</v>
      </c>
      <c r="X293" s="228">
        <v>0</v>
      </c>
      <c r="Y293" s="228">
        <f>X293*K293</f>
        <v>0</v>
      </c>
      <c r="Z293" s="228">
        <v>0</v>
      </c>
      <c r="AA293" s="229">
        <f>Z293*K293</f>
        <v>0</v>
      </c>
      <c r="AR293" s="22" t="s">
        <v>170</v>
      </c>
      <c r="AT293" s="22" t="s">
        <v>166</v>
      </c>
      <c r="AU293" s="22" t="s">
        <v>111</v>
      </c>
      <c r="AY293" s="22" t="s">
        <v>165</v>
      </c>
      <c r="BE293" s="142">
        <f>IF(U293="základní",N293,0)</f>
        <v>0</v>
      </c>
      <c r="BF293" s="142">
        <f>IF(U293="snížená",N293,0)</f>
        <v>0</v>
      </c>
      <c r="BG293" s="142">
        <f>IF(U293="zákl. přenesená",N293,0)</f>
        <v>0</v>
      </c>
      <c r="BH293" s="142">
        <f>IF(U293="sníž. přenesená",N293,0)</f>
        <v>0</v>
      </c>
      <c r="BI293" s="142">
        <f>IF(U293="nulová",N293,0)</f>
        <v>0</v>
      </c>
      <c r="BJ293" s="22" t="s">
        <v>25</v>
      </c>
      <c r="BK293" s="142">
        <f>ROUND(L293*K293,2)</f>
        <v>0</v>
      </c>
      <c r="BL293" s="22" t="s">
        <v>170</v>
      </c>
      <c r="BM293" s="22" t="s">
        <v>515</v>
      </c>
    </row>
    <row r="294" s="9" customFormat="1" ht="37.44" customHeight="1">
      <c r="B294" s="205"/>
      <c r="C294" s="206"/>
      <c r="D294" s="207" t="s">
        <v>131</v>
      </c>
      <c r="E294" s="207"/>
      <c r="F294" s="207"/>
      <c r="G294" s="207"/>
      <c r="H294" s="207"/>
      <c r="I294" s="207"/>
      <c r="J294" s="207"/>
      <c r="K294" s="207"/>
      <c r="L294" s="207"/>
      <c r="M294" s="207"/>
      <c r="N294" s="261">
        <f>BK294</f>
        <v>0</v>
      </c>
      <c r="O294" s="262"/>
      <c r="P294" s="262"/>
      <c r="Q294" s="262"/>
      <c r="R294" s="209"/>
      <c r="T294" s="210"/>
      <c r="U294" s="206"/>
      <c r="V294" s="206"/>
      <c r="W294" s="211">
        <f>W295+W310+W329+W337+W353+W361+W373+W378+W386+W396</f>
        <v>0</v>
      </c>
      <c r="X294" s="206"/>
      <c r="Y294" s="211">
        <f>Y295+Y310+Y329+Y337+Y353+Y361+Y373+Y378+Y386+Y396</f>
        <v>7.5113653150000008</v>
      </c>
      <c r="Z294" s="206"/>
      <c r="AA294" s="212">
        <f>AA295+AA310+AA329+AA337+AA353+AA361+AA373+AA378+AA386+AA396</f>
        <v>1.9542371799999998</v>
      </c>
      <c r="AR294" s="213" t="s">
        <v>111</v>
      </c>
      <c r="AT294" s="214" t="s">
        <v>81</v>
      </c>
      <c r="AU294" s="214" t="s">
        <v>82</v>
      </c>
      <c r="AY294" s="213" t="s">
        <v>165</v>
      </c>
      <c r="BK294" s="215">
        <f>BK295+BK310+BK329+BK337+BK353+BK361+BK373+BK378+BK386+BK396</f>
        <v>0</v>
      </c>
    </row>
    <row r="295" s="9" customFormat="1" ht="19.92" customHeight="1">
      <c r="B295" s="205"/>
      <c r="C295" s="206"/>
      <c r="D295" s="216" t="s">
        <v>132</v>
      </c>
      <c r="E295" s="216"/>
      <c r="F295" s="216"/>
      <c r="G295" s="216"/>
      <c r="H295" s="216"/>
      <c r="I295" s="216"/>
      <c r="J295" s="216"/>
      <c r="K295" s="216"/>
      <c r="L295" s="216"/>
      <c r="M295" s="216"/>
      <c r="N295" s="217">
        <f>BK295</f>
        <v>0</v>
      </c>
      <c r="O295" s="218"/>
      <c r="P295" s="218"/>
      <c r="Q295" s="218"/>
      <c r="R295" s="209"/>
      <c r="T295" s="210"/>
      <c r="U295" s="206"/>
      <c r="V295" s="206"/>
      <c r="W295" s="211">
        <f>SUM(W296:W309)</f>
        <v>0</v>
      </c>
      <c r="X295" s="206"/>
      <c r="Y295" s="211">
        <f>SUM(Y296:Y309)</f>
        <v>0.51056496000000007</v>
      </c>
      <c r="Z295" s="206"/>
      <c r="AA295" s="212">
        <f>SUM(AA296:AA309)</f>
        <v>0</v>
      </c>
      <c r="AR295" s="213" t="s">
        <v>111</v>
      </c>
      <c r="AT295" s="214" t="s">
        <v>81</v>
      </c>
      <c r="AU295" s="214" t="s">
        <v>25</v>
      </c>
      <c r="AY295" s="213" t="s">
        <v>165</v>
      </c>
      <c r="BK295" s="215">
        <f>SUM(BK296:BK309)</f>
        <v>0</v>
      </c>
    </row>
    <row r="296" s="1" customFormat="1" ht="38.25" customHeight="1">
      <c r="B296" s="46"/>
      <c r="C296" s="219" t="s">
        <v>516</v>
      </c>
      <c r="D296" s="219" t="s">
        <v>166</v>
      </c>
      <c r="E296" s="220" t="s">
        <v>517</v>
      </c>
      <c r="F296" s="221" t="s">
        <v>518</v>
      </c>
      <c r="G296" s="221"/>
      <c r="H296" s="221"/>
      <c r="I296" s="221"/>
      <c r="J296" s="222" t="s">
        <v>169</v>
      </c>
      <c r="K296" s="223">
        <v>18.803999999999998</v>
      </c>
      <c r="L296" s="224">
        <v>0</v>
      </c>
      <c r="M296" s="225"/>
      <c r="N296" s="226">
        <f>ROUND(L296*K296,2)</f>
        <v>0</v>
      </c>
      <c r="O296" s="226"/>
      <c r="P296" s="226"/>
      <c r="Q296" s="226"/>
      <c r="R296" s="48"/>
      <c r="T296" s="227" t="s">
        <v>23</v>
      </c>
      <c r="U296" s="56" t="s">
        <v>47</v>
      </c>
      <c r="V296" s="47"/>
      <c r="W296" s="228">
        <f>V296*K296</f>
        <v>0</v>
      </c>
      <c r="X296" s="228">
        <v>0</v>
      </c>
      <c r="Y296" s="228">
        <f>X296*K296</f>
        <v>0</v>
      </c>
      <c r="Z296" s="228">
        <v>0</v>
      </c>
      <c r="AA296" s="229">
        <f>Z296*K296</f>
        <v>0</v>
      </c>
      <c r="AR296" s="22" t="s">
        <v>170</v>
      </c>
      <c r="AT296" s="22" t="s">
        <v>166</v>
      </c>
      <c r="AU296" s="22" t="s">
        <v>111</v>
      </c>
      <c r="AY296" s="22" t="s">
        <v>165</v>
      </c>
      <c r="BE296" s="142">
        <f>IF(U296="základní",N296,0)</f>
        <v>0</v>
      </c>
      <c r="BF296" s="142">
        <f>IF(U296="snížená",N296,0)</f>
        <v>0</v>
      </c>
      <c r="BG296" s="142">
        <f>IF(U296="zákl. přenesená",N296,0)</f>
        <v>0</v>
      </c>
      <c r="BH296" s="142">
        <f>IF(U296="sníž. přenesená",N296,0)</f>
        <v>0</v>
      </c>
      <c r="BI296" s="142">
        <f>IF(U296="nulová",N296,0)</f>
        <v>0</v>
      </c>
      <c r="BJ296" s="22" t="s">
        <v>25</v>
      </c>
      <c r="BK296" s="142">
        <f>ROUND(L296*K296,2)</f>
        <v>0</v>
      </c>
      <c r="BL296" s="22" t="s">
        <v>170</v>
      </c>
      <c r="BM296" s="22" t="s">
        <v>519</v>
      </c>
    </row>
    <row r="297" s="1" customFormat="1" ht="24" customHeight="1">
      <c r="B297" s="46"/>
      <c r="C297" s="47"/>
      <c r="D297" s="47"/>
      <c r="E297" s="47"/>
      <c r="F297" s="230" t="s">
        <v>520</v>
      </c>
      <c r="G297" s="67"/>
      <c r="H297" s="67"/>
      <c r="I297" s="67"/>
      <c r="J297" s="47"/>
      <c r="K297" s="47"/>
      <c r="L297" s="47"/>
      <c r="M297" s="47"/>
      <c r="N297" s="47"/>
      <c r="O297" s="47"/>
      <c r="P297" s="47"/>
      <c r="Q297" s="47"/>
      <c r="R297" s="48"/>
      <c r="T297" s="189"/>
      <c r="U297" s="47"/>
      <c r="V297" s="47"/>
      <c r="W297" s="47"/>
      <c r="X297" s="47"/>
      <c r="Y297" s="47"/>
      <c r="Z297" s="47"/>
      <c r="AA297" s="100"/>
      <c r="AT297" s="22" t="s">
        <v>173</v>
      </c>
      <c r="AU297" s="22" t="s">
        <v>111</v>
      </c>
    </row>
    <row r="298" s="10" customFormat="1" ht="25.5" customHeight="1">
      <c r="B298" s="231"/>
      <c r="C298" s="232"/>
      <c r="D298" s="232"/>
      <c r="E298" s="233" t="s">
        <v>23</v>
      </c>
      <c r="F298" s="234" t="s">
        <v>521</v>
      </c>
      <c r="G298" s="232"/>
      <c r="H298" s="232"/>
      <c r="I298" s="232"/>
      <c r="J298" s="232"/>
      <c r="K298" s="235">
        <v>18.803999999999998</v>
      </c>
      <c r="L298" s="232"/>
      <c r="M298" s="232"/>
      <c r="N298" s="232"/>
      <c r="O298" s="232"/>
      <c r="P298" s="232"/>
      <c r="Q298" s="232"/>
      <c r="R298" s="236"/>
      <c r="T298" s="237"/>
      <c r="U298" s="232"/>
      <c r="V298" s="232"/>
      <c r="W298" s="232"/>
      <c r="X298" s="232"/>
      <c r="Y298" s="232"/>
      <c r="Z298" s="232"/>
      <c r="AA298" s="238"/>
      <c r="AT298" s="239" t="s">
        <v>184</v>
      </c>
      <c r="AU298" s="239" t="s">
        <v>111</v>
      </c>
      <c r="AV298" s="10" t="s">
        <v>111</v>
      </c>
      <c r="AW298" s="10" t="s">
        <v>39</v>
      </c>
      <c r="AX298" s="10" t="s">
        <v>25</v>
      </c>
      <c r="AY298" s="239" t="s">
        <v>165</v>
      </c>
    </row>
    <row r="299" s="1" customFormat="1" ht="25.5" customHeight="1">
      <c r="B299" s="46"/>
      <c r="C299" s="253" t="s">
        <v>522</v>
      </c>
      <c r="D299" s="253" t="s">
        <v>269</v>
      </c>
      <c r="E299" s="254" t="s">
        <v>523</v>
      </c>
      <c r="F299" s="255" t="s">
        <v>524</v>
      </c>
      <c r="G299" s="255"/>
      <c r="H299" s="255"/>
      <c r="I299" s="255"/>
      <c r="J299" s="256" t="s">
        <v>339</v>
      </c>
      <c r="K299" s="257">
        <v>56.411999999999999</v>
      </c>
      <c r="L299" s="258">
        <v>0</v>
      </c>
      <c r="M299" s="259"/>
      <c r="N299" s="260">
        <f>ROUND(L299*K299,2)</f>
        <v>0</v>
      </c>
      <c r="O299" s="226"/>
      <c r="P299" s="226"/>
      <c r="Q299" s="226"/>
      <c r="R299" s="48"/>
      <c r="T299" s="227" t="s">
        <v>23</v>
      </c>
      <c r="U299" s="56" t="s">
        <v>47</v>
      </c>
      <c r="V299" s="47"/>
      <c r="W299" s="228">
        <f>V299*K299</f>
        <v>0</v>
      </c>
      <c r="X299" s="228">
        <v>0.001</v>
      </c>
      <c r="Y299" s="228">
        <f>X299*K299</f>
        <v>0.056411999999999997</v>
      </c>
      <c r="Z299" s="228">
        <v>0</v>
      </c>
      <c r="AA299" s="229">
        <f>Z299*K299</f>
        <v>0</v>
      </c>
      <c r="AR299" s="22" t="s">
        <v>203</v>
      </c>
      <c r="AT299" s="22" t="s">
        <v>269</v>
      </c>
      <c r="AU299" s="22" t="s">
        <v>111</v>
      </c>
      <c r="AY299" s="22" t="s">
        <v>165</v>
      </c>
      <c r="BE299" s="142">
        <f>IF(U299="základní",N299,0)</f>
        <v>0</v>
      </c>
      <c r="BF299" s="142">
        <f>IF(U299="snížená",N299,0)</f>
        <v>0</v>
      </c>
      <c r="BG299" s="142">
        <f>IF(U299="zákl. přenesená",N299,0)</f>
        <v>0</v>
      </c>
      <c r="BH299" s="142">
        <f>IF(U299="sníž. přenesená",N299,0)</f>
        <v>0</v>
      </c>
      <c r="BI299" s="142">
        <f>IF(U299="nulová",N299,0)</f>
        <v>0</v>
      </c>
      <c r="BJ299" s="22" t="s">
        <v>25</v>
      </c>
      <c r="BK299" s="142">
        <f>ROUND(L299*K299,2)</f>
        <v>0</v>
      </c>
      <c r="BL299" s="22" t="s">
        <v>170</v>
      </c>
      <c r="BM299" s="22" t="s">
        <v>525</v>
      </c>
    </row>
    <row r="300" s="1" customFormat="1" ht="16.5" customHeight="1">
      <c r="B300" s="46"/>
      <c r="C300" s="47"/>
      <c r="D300" s="47"/>
      <c r="E300" s="47"/>
      <c r="F300" s="230" t="s">
        <v>526</v>
      </c>
      <c r="G300" s="67"/>
      <c r="H300" s="67"/>
      <c r="I300" s="67"/>
      <c r="J300" s="47"/>
      <c r="K300" s="47"/>
      <c r="L300" s="47"/>
      <c r="M300" s="47"/>
      <c r="N300" s="47"/>
      <c r="O300" s="47"/>
      <c r="P300" s="47"/>
      <c r="Q300" s="47"/>
      <c r="R300" s="48"/>
      <c r="T300" s="189"/>
      <c r="U300" s="47"/>
      <c r="V300" s="47"/>
      <c r="W300" s="47"/>
      <c r="X300" s="47"/>
      <c r="Y300" s="47"/>
      <c r="Z300" s="47"/>
      <c r="AA300" s="100"/>
      <c r="AT300" s="22" t="s">
        <v>173</v>
      </c>
      <c r="AU300" s="22" t="s">
        <v>111</v>
      </c>
    </row>
    <row r="301" s="1" customFormat="1" ht="25.5" customHeight="1">
      <c r="B301" s="46"/>
      <c r="C301" s="219" t="s">
        <v>527</v>
      </c>
      <c r="D301" s="219" t="s">
        <v>166</v>
      </c>
      <c r="E301" s="220" t="s">
        <v>528</v>
      </c>
      <c r="F301" s="221" t="s">
        <v>529</v>
      </c>
      <c r="G301" s="221"/>
      <c r="H301" s="221"/>
      <c r="I301" s="221"/>
      <c r="J301" s="222" t="s">
        <v>169</v>
      </c>
      <c r="K301" s="223">
        <v>77.760000000000005</v>
      </c>
      <c r="L301" s="224">
        <v>0</v>
      </c>
      <c r="M301" s="225"/>
      <c r="N301" s="226">
        <f>ROUND(L301*K301,2)</f>
        <v>0</v>
      </c>
      <c r="O301" s="226"/>
      <c r="P301" s="226"/>
      <c r="Q301" s="226"/>
      <c r="R301" s="48"/>
      <c r="T301" s="227" t="s">
        <v>23</v>
      </c>
      <c r="U301" s="56" t="s">
        <v>47</v>
      </c>
      <c r="V301" s="47"/>
      <c r="W301" s="228">
        <f>V301*K301</f>
        <v>0</v>
      </c>
      <c r="X301" s="228">
        <v>0.00040000000000000002</v>
      </c>
      <c r="Y301" s="228">
        <f>X301*K301</f>
        <v>0.031104000000000003</v>
      </c>
      <c r="Z301" s="228">
        <v>0</v>
      </c>
      <c r="AA301" s="229">
        <f>Z301*K301</f>
        <v>0</v>
      </c>
      <c r="AR301" s="22" t="s">
        <v>244</v>
      </c>
      <c r="AT301" s="22" t="s">
        <v>166</v>
      </c>
      <c r="AU301" s="22" t="s">
        <v>111</v>
      </c>
      <c r="AY301" s="22" t="s">
        <v>165</v>
      </c>
      <c r="BE301" s="142">
        <f>IF(U301="základní",N301,0)</f>
        <v>0</v>
      </c>
      <c r="BF301" s="142">
        <f>IF(U301="snížená",N301,0)</f>
        <v>0</v>
      </c>
      <c r="BG301" s="142">
        <f>IF(U301="zákl. přenesená",N301,0)</f>
        <v>0</v>
      </c>
      <c r="BH301" s="142">
        <f>IF(U301="sníž. přenesená",N301,0)</f>
        <v>0</v>
      </c>
      <c r="BI301" s="142">
        <f>IF(U301="nulová",N301,0)</f>
        <v>0</v>
      </c>
      <c r="BJ301" s="22" t="s">
        <v>25</v>
      </c>
      <c r="BK301" s="142">
        <f>ROUND(L301*K301,2)</f>
        <v>0</v>
      </c>
      <c r="BL301" s="22" t="s">
        <v>244</v>
      </c>
      <c r="BM301" s="22" t="s">
        <v>530</v>
      </c>
    </row>
    <row r="302" s="1" customFormat="1" ht="16.5" customHeight="1">
      <c r="B302" s="46"/>
      <c r="C302" s="47"/>
      <c r="D302" s="47"/>
      <c r="E302" s="47"/>
      <c r="F302" s="230" t="s">
        <v>531</v>
      </c>
      <c r="G302" s="67"/>
      <c r="H302" s="67"/>
      <c r="I302" s="67"/>
      <c r="J302" s="47"/>
      <c r="K302" s="47"/>
      <c r="L302" s="47"/>
      <c r="M302" s="47"/>
      <c r="N302" s="47"/>
      <c r="O302" s="47"/>
      <c r="P302" s="47"/>
      <c r="Q302" s="47"/>
      <c r="R302" s="48"/>
      <c r="T302" s="189"/>
      <c r="U302" s="47"/>
      <c r="V302" s="47"/>
      <c r="W302" s="47"/>
      <c r="X302" s="47"/>
      <c r="Y302" s="47"/>
      <c r="Z302" s="47"/>
      <c r="AA302" s="100"/>
      <c r="AT302" s="22" t="s">
        <v>173</v>
      </c>
      <c r="AU302" s="22" t="s">
        <v>111</v>
      </c>
    </row>
    <row r="303" s="10" customFormat="1" ht="16.5" customHeight="1">
      <c r="B303" s="231"/>
      <c r="C303" s="232"/>
      <c r="D303" s="232"/>
      <c r="E303" s="233" t="s">
        <v>23</v>
      </c>
      <c r="F303" s="234" t="s">
        <v>532</v>
      </c>
      <c r="G303" s="232"/>
      <c r="H303" s="232"/>
      <c r="I303" s="232"/>
      <c r="J303" s="232"/>
      <c r="K303" s="235">
        <v>77.760000000000005</v>
      </c>
      <c r="L303" s="232"/>
      <c r="M303" s="232"/>
      <c r="N303" s="232"/>
      <c r="O303" s="232"/>
      <c r="P303" s="232"/>
      <c r="Q303" s="232"/>
      <c r="R303" s="236"/>
      <c r="T303" s="237"/>
      <c r="U303" s="232"/>
      <c r="V303" s="232"/>
      <c r="W303" s="232"/>
      <c r="X303" s="232"/>
      <c r="Y303" s="232"/>
      <c r="Z303" s="232"/>
      <c r="AA303" s="238"/>
      <c r="AT303" s="239" t="s">
        <v>184</v>
      </c>
      <c r="AU303" s="239" t="s">
        <v>111</v>
      </c>
      <c r="AV303" s="10" t="s">
        <v>111</v>
      </c>
      <c r="AW303" s="10" t="s">
        <v>39</v>
      </c>
      <c r="AX303" s="10" t="s">
        <v>25</v>
      </c>
      <c r="AY303" s="239" t="s">
        <v>165</v>
      </c>
    </row>
    <row r="304" s="1" customFormat="1" ht="25.5" customHeight="1">
      <c r="B304" s="46"/>
      <c r="C304" s="253" t="s">
        <v>533</v>
      </c>
      <c r="D304" s="253" t="s">
        <v>269</v>
      </c>
      <c r="E304" s="254" t="s">
        <v>534</v>
      </c>
      <c r="F304" s="255" t="s">
        <v>535</v>
      </c>
      <c r="G304" s="255"/>
      <c r="H304" s="255"/>
      <c r="I304" s="255"/>
      <c r="J304" s="256" t="s">
        <v>169</v>
      </c>
      <c r="K304" s="257">
        <v>93.311999999999998</v>
      </c>
      <c r="L304" s="258">
        <v>0</v>
      </c>
      <c r="M304" s="259"/>
      <c r="N304" s="260">
        <f>ROUND(L304*K304,2)</f>
        <v>0</v>
      </c>
      <c r="O304" s="226"/>
      <c r="P304" s="226"/>
      <c r="Q304" s="226"/>
      <c r="R304" s="48"/>
      <c r="T304" s="227" t="s">
        <v>23</v>
      </c>
      <c r="U304" s="56" t="s">
        <v>47</v>
      </c>
      <c r="V304" s="47"/>
      <c r="W304" s="228">
        <f>V304*K304</f>
        <v>0</v>
      </c>
      <c r="X304" s="228">
        <v>0.0038800000000000002</v>
      </c>
      <c r="Y304" s="228">
        <f>X304*K304</f>
        <v>0.36205056000000002</v>
      </c>
      <c r="Z304" s="228">
        <v>0</v>
      </c>
      <c r="AA304" s="229">
        <f>Z304*K304</f>
        <v>0</v>
      </c>
      <c r="AR304" s="22" t="s">
        <v>330</v>
      </c>
      <c r="AT304" s="22" t="s">
        <v>269</v>
      </c>
      <c r="AU304" s="22" t="s">
        <v>111</v>
      </c>
      <c r="AY304" s="22" t="s">
        <v>165</v>
      </c>
      <c r="BE304" s="142">
        <f>IF(U304="základní",N304,0)</f>
        <v>0</v>
      </c>
      <c r="BF304" s="142">
        <f>IF(U304="snížená",N304,0)</f>
        <v>0</v>
      </c>
      <c r="BG304" s="142">
        <f>IF(U304="zákl. přenesená",N304,0)</f>
        <v>0</v>
      </c>
      <c r="BH304" s="142">
        <f>IF(U304="sníž. přenesená",N304,0)</f>
        <v>0</v>
      </c>
      <c r="BI304" s="142">
        <f>IF(U304="nulová",N304,0)</f>
        <v>0</v>
      </c>
      <c r="BJ304" s="22" t="s">
        <v>25</v>
      </c>
      <c r="BK304" s="142">
        <f>ROUND(L304*K304,2)</f>
        <v>0</v>
      </c>
      <c r="BL304" s="22" t="s">
        <v>244</v>
      </c>
      <c r="BM304" s="22" t="s">
        <v>536</v>
      </c>
    </row>
    <row r="305" s="1" customFormat="1" ht="38.25" customHeight="1">
      <c r="B305" s="46"/>
      <c r="C305" s="219" t="s">
        <v>537</v>
      </c>
      <c r="D305" s="219" t="s">
        <v>166</v>
      </c>
      <c r="E305" s="220" t="s">
        <v>538</v>
      </c>
      <c r="F305" s="221" t="s">
        <v>539</v>
      </c>
      <c r="G305" s="221"/>
      <c r="H305" s="221"/>
      <c r="I305" s="221"/>
      <c r="J305" s="222" t="s">
        <v>169</v>
      </c>
      <c r="K305" s="223">
        <v>51.840000000000003</v>
      </c>
      <c r="L305" s="224">
        <v>0</v>
      </c>
      <c r="M305" s="225"/>
      <c r="N305" s="226">
        <f>ROUND(L305*K305,2)</f>
        <v>0</v>
      </c>
      <c r="O305" s="226"/>
      <c r="P305" s="226"/>
      <c r="Q305" s="226"/>
      <c r="R305" s="48"/>
      <c r="T305" s="227" t="s">
        <v>23</v>
      </c>
      <c r="U305" s="56" t="s">
        <v>47</v>
      </c>
      <c r="V305" s="47"/>
      <c r="W305" s="228">
        <f>V305*K305</f>
        <v>0</v>
      </c>
      <c r="X305" s="228">
        <v>0.00071000000000000002</v>
      </c>
      <c r="Y305" s="228">
        <f>X305*K305</f>
        <v>0.036806400000000003</v>
      </c>
      <c r="Z305" s="228">
        <v>0</v>
      </c>
      <c r="AA305" s="229">
        <f>Z305*K305</f>
        <v>0</v>
      </c>
      <c r="AR305" s="22" t="s">
        <v>244</v>
      </c>
      <c r="AT305" s="22" t="s">
        <v>166</v>
      </c>
      <c r="AU305" s="22" t="s">
        <v>111</v>
      </c>
      <c r="AY305" s="22" t="s">
        <v>165</v>
      </c>
      <c r="BE305" s="142">
        <f>IF(U305="základní",N305,0)</f>
        <v>0</v>
      </c>
      <c r="BF305" s="142">
        <f>IF(U305="snížená",N305,0)</f>
        <v>0</v>
      </c>
      <c r="BG305" s="142">
        <f>IF(U305="zákl. přenesená",N305,0)</f>
        <v>0</v>
      </c>
      <c r="BH305" s="142">
        <f>IF(U305="sníž. přenesená",N305,0)</f>
        <v>0</v>
      </c>
      <c r="BI305" s="142">
        <f>IF(U305="nulová",N305,0)</f>
        <v>0</v>
      </c>
      <c r="BJ305" s="22" t="s">
        <v>25</v>
      </c>
      <c r="BK305" s="142">
        <f>ROUND(L305*K305,2)</f>
        <v>0</v>
      </c>
      <c r="BL305" s="22" t="s">
        <v>244</v>
      </c>
      <c r="BM305" s="22" t="s">
        <v>540</v>
      </c>
    </row>
    <row r="306" s="1" customFormat="1" ht="16.5" customHeight="1">
      <c r="B306" s="46"/>
      <c r="C306" s="47"/>
      <c r="D306" s="47"/>
      <c r="E306" s="47"/>
      <c r="F306" s="230" t="s">
        <v>541</v>
      </c>
      <c r="G306" s="67"/>
      <c r="H306" s="67"/>
      <c r="I306" s="67"/>
      <c r="J306" s="47"/>
      <c r="K306" s="47"/>
      <c r="L306" s="47"/>
      <c r="M306" s="47"/>
      <c r="N306" s="47"/>
      <c r="O306" s="47"/>
      <c r="P306" s="47"/>
      <c r="Q306" s="47"/>
      <c r="R306" s="48"/>
      <c r="T306" s="189"/>
      <c r="U306" s="47"/>
      <c r="V306" s="47"/>
      <c r="W306" s="47"/>
      <c r="X306" s="47"/>
      <c r="Y306" s="47"/>
      <c r="Z306" s="47"/>
      <c r="AA306" s="100"/>
      <c r="AT306" s="22" t="s">
        <v>173</v>
      </c>
      <c r="AU306" s="22" t="s">
        <v>111</v>
      </c>
    </row>
    <row r="307" s="10" customFormat="1" ht="16.5" customHeight="1">
      <c r="B307" s="231"/>
      <c r="C307" s="232"/>
      <c r="D307" s="232"/>
      <c r="E307" s="233" t="s">
        <v>23</v>
      </c>
      <c r="F307" s="234" t="s">
        <v>410</v>
      </c>
      <c r="G307" s="232"/>
      <c r="H307" s="232"/>
      <c r="I307" s="232"/>
      <c r="J307" s="232"/>
      <c r="K307" s="235">
        <v>51.840000000000003</v>
      </c>
      <c r="L307" s="232"/>
      <c r="M307" s="232"/>
      <c r="N307" s="232"/>
      <c r="O307" s="232"/>
      <c r="P307" s="232"/>
      <c r="Q307" s="232"/>
      <c r="R307" s="236"/>
      <c r="T307" s="237"/>
      <c r="U307" s="232"/>
      <c r="V307" s="232"/>
      <c r="W307" s="232"/>
      <c r="X307" s="232"/>
      <c r="Y307" s="232"/>
      <c r="Z307" s="232"/>
      <c r="AA307" s="238"/>
      <c r="AT307" s="239" t="s">
        <v>184</v>
      </c>
      <c r="AU307" s="239" t="s">
        <v>111</v>
      </c>
      <c r="AV307" s="10" t="s">
        <v>111</v>
      </c>
      <c r="AW307" s="10" t="s">
        <v>39</v>
      </c>
      <c r="AX307" s="10" t="s">
        <v>25</v>
      </c>
      <c r="AY307" s="239" t="s">
        <v>165</v>
      </c>
    </row>
    <row r="308" s="1" customFormat="1" ht="38.25" customHeight="1">
      <c r="B308" s="46"/>
      <c r="C308" s="219" t="s">
        <v>542</v>
      </c>
      <c r="D308" s="219" t="s">
        <v>166</v>
      </c>
      <c r="E308" s="220" t="s">
        <v>543</v>
      </c>
      <c r="F308" s="221" t="s">
        <v>544</v>
      </c>
      <c r="G308" s="221"/>
      <c r="H308" s="221"/>
      <c r="I308" s="221"/>
      <c r="J308" s="222" t="s">
        <v>180</v>
      </c>
      <c r="K308" s="223">
        <v>86.400000000000006</v>
      </c>
      <c r="L308" s="224">
        <v>0</v>
      </c>
      <c r="M308" s="225"/>
      <c r="N308" s="226">
        <f>ROUND(L308*K308,2)</f>
        <v>0</v>
      </c>
      <c r="O308" s="226"/>
      <c r="P308" s="226"/>
      <c r="Q308" s="226"/>
      <c r="R308" s="48"/>
      <c r="T308" s="227" t="s">
        <v>23</v>
      </c>
      <c r="U308" s="56" t="s">
        <v>47</v>
      </c>
      <c r="V308" s="47"/>
      <c r="W308" s="228">
        <f>V308*K308</f>
        <v>0</v>
      </c>
      <c r="X308" s="228">
        <v>0.00027999999999999998</v>
      </c>
      <c r="Y308" s="228">
        <f>X308*K308</f>
        <v>0.024191999999999998</v>
      </c>
      <c r="Z308" s="228">
        <v>0</v>
      </c>
      <c r="AA308" s="229">
        <f>Z308*K308</f>
        <v>0</v>
      </c>
      <c r="AR308" s="22" t="s">
        <v>244</v>
      </c>
      <c r="AT308" s="22" t="s">
        <v>166</v>
      </c>
      <c r="AU308" s="22" t="s">
        <v>111</v>
      </c>
      <c r="AY308" s="22" t="s">
        <v>165</v>
      </c>
      <c r="BE308" s="142">
        <f>IF(U308="základní",N308,0)</f>
        <v>0</v>
      </c>
      <c r="BF308" s="142">
        <f>IF(U308="snížená",N308,0)</f>
        <v>0</v>
      </c>
      <c r="BG308" s="142">
        <f>IF(U308="zákl. přenesená",N308,0)</f>
        <v>0</v>
      </c>
      <c r="BH308" s="142">
        <f>IF(U308="sníž. přenesená",N308,0)</f>
        <v>0</v>
      </c>
      <c r="BI308" s="142">
        <f>IF(U308="nulová",N308,0)</f>
        <v>0</v>
      </c>
      <c r="BJ308" s="22" t="s">
        <v>25</v>
      </c>
      <c r="BK308" s="142">
        <f>ROUND(L308*K308,2)</f>
        <v>0</v>
      </c>
      <c r="BL308" s="22" t="s">
        <v>244</v>
      </c>
      <c r="BM308" s="22" t="s">
        <v>545</v>
      </c>
    </row>
    <row r="309" s="1" customFormat="1" ht="38.25" customHeight="1">
      <c r="B309" s="46"/>
      <c r="C309" s="219" t="s">
        <v>546</v>
      </c>
      <c r="D309" s="219" t="s">
        <v>166</v>
      </c>
      <c r="E309" s="220" t="s">
        <v>547</v>
      </c>
      <c r="F309" s="221" t="s">
        <v>548</v>
      </c>
      <c r="G309" s="221"/>
      <c r="H309" s="221"/>
      <c r="I309" s="221"/>
      <c r="J309" s="222" t="s">
        <v>220</v>
      </c>
      <c r="K309" s="223">
        <v>0.45400000000000001</v>
      </c>
      <c r="L309" s="224">
        <v>0</v>
      </c>
      <c r="M309" s="225"/>
      <c r="N309" s="226">
        <f>ROUND(L309*K309,2)</f>
        <v>0</v>
      </c>
      <c r="O309" s="226"/>
      <c r="P309" s="226"/>
      <c r="Q309" s="226"/>
      <c r="R309" s="48"/>
      <c r="T309" s="227" t="s">
        <v>23</v>
      </c>
      <c r="U309" s="56" t="s">
        <v>47</v>
      </c>
      <c r="V309" s="47"/>
      <c r="W309" s="228">
        <f>V309*K309</f>
        <v>0</v>
      </c>
      <c r="X309" s="228">
        <v>0</v>
      </c>
      <c r="Y309" s="228">
        <f>X309*K309</f>
        <v>0</v>
      </c>
      <c r="Z309" s="228">
        <v>0</v>
      </c>
      <c r="AA309" s="229">
        <f>Z309*K309</f>
        <v>0</v>
      </c>
      <c r="AR309" s="22" t="s">
        <v>244</v>
      </c>
      <c r="AT309" s="22" t="s">
        <v>166</v>
      </c>
      <c r="AU309" s="22" t="s">
        <v>111</v>
      </c>
      <c r="AY309" s="22" t="s">
        <v>165</v>
      </c>
      <c r="BE309" s="142">
        <f>IF(U309="základní",N309,0)</f>
        <v>0</v>
      </c>
      <c r="BF309" s="142">
        <f>IF(U309="snížená",N309,0)</f>
        <v>0</v>
      </c>
      <c r="BG309" s="142">
        <f>IF(U309="zákl. přenesená",N309,0)</f>
        <v>0</v>
      </c>
      <c r="BH309" s="142">
        <f>IF(U309="sníž. přenesená",N309,0)</f>
        <v>0</v>
      </c>
      <c r="BI309" s="142">
        <f>IF(U309="nulová",N309,0)</f>
        <v>0</v>
      </c>
      <c r="BJ309" s="22" t="s">
        <v>25</v>
      </c>
      <c r="BK309" s="142">
        <f>ROUND(L309*K309,2)</f>
        <v>0</v>
      </c>
      <c r="BL309" s="22" t="s">
        <v>244</v>
      </c>
      <c r="BM309" s="22" t="s">
        <v>549</v>
      </c>
    </row>
    <row r="310" s="9" customFormat="1" ht="29.88" customHeight="1">
      <c r="B310" s="205"/>
      <c r="C310" s="206"/>
      <c r="D310" s="216" t="s">
        <v>133</v>
      </c>
      <c r="E310" s="216"/>
      <c r="F310" s="216"/>
      <c r="G310" s="216"/>
      <c r="H310" s="216"/>
      <c r="I310" s="216"/>
      <c r="J310" s="216"/>
      <c r="K310" s="216"/>
      <c r="L310" s="216"/>
      <c r="M310" s="216"/>
      <c r="N310" s="242">
        <f>BK310</f>
        <v>0</v>
      </c>
      <c r="O310" s="243"/>
      <c r="P310" s="243"/>
      <c r="Q310" s="243"/>
      <c r="R310" s="209"/>
      <c r="T310" s="210"/>
      <c r="U310" s="206"/>
      <c r="V310" s="206"/>
      <c r="W310" s="211">
        <f>SUM(W311:W328)</f>
        <v>0</v>
      </c>
      <c r="X310" s="206"/>
      <c r="Y310" s="211">
        <f>SUM(Y311:Y328)</f>
        <v>1.7783999000000001</v>
      </c>
      <c r="Z310" s="206"/>
      <c r="AA310" s="212">
        <f>SUM(AA311:AA328)</f>
        <v>0.11142550000000001</v>
      </c>
      <c r="AR310" s="213" t="s">
        <v>111</v>
      </c>
      <c r="AT310" s="214" t="s">
        <v>81</v>
      </c>
      <c r="AU310" s="214" t="s">
        <v>25</v>
      </c>
      <c r="AY310" s="213" t="s">
        <v>165</v>
      </c>
      <c r="BK310" s="215">
        <f>SUM(BK311:BK328)</f>
        <v>0</v>
      </c>
    </row>
    <row r="311" s="1" customFormat="1" ht="38.25" customHeight="1">
      <c r="B311" s="46"/>
      <c r="C311" s="219" t="s">
        <v>550</v>
      </c>
      <c r="D311" s="219" t="s">
        <v>166</v>
      </c>
      <c r="E311" s="220" t="s">
        <v>551</v>
      </c>
      <c r="F311" s="221" t="s">
        <v>552</v>
      </c>
      <c r="G311" s="221"/>
      <c r="H311" s="221"/>
      <c r="I311" s="221"/>
      <c r="J311" s="222" t="s">
        <v>169</v>
      </c>
      <c r="K311" s="223">
        <v>205.905</v>
      </c>
      <c r="L311" s="224">
        <v>0</v>
      </c>
      <c r="M311" s="225"/>
      <c r="N311" s="226">
        <f>ROUND(L311*K311,2)</f>
        <v>0</v>
      </c>
      <c r="O311" s="226"/>
      <c r="P311" s="226"/>
      <c r="Q311" s="226"/>
      <c r="R311" s="48"/>
      <c r="T311" s="227" t="s">
        <v>23</v>
      </c>
      <c r="U311" s="56" t="s">
        <v>47</v>
      </c>
      <c r="V311" s="47"/>
      <c r="W311" s="228">
        <f>V311*K311</f>
        <v>0</v>
      </c>
      <c r="X311" s="228">
        <v>0</v>
      </c>
      <c r="Y311" s="228">
        <f>X311*K311</f>
        <v>0</v>
      </c>
      <c r="Z311" s="228">
        <v>0</v>
      </c>
      <c r="AA311" s="229">
        <f>Z311*K311</f>
        <v>0</v>
      </c>
      <c r="AR311" s="22" t="s">
        <v>244</v>
      </c>
      <c r="AT311" s="22" t="s">
        <v>166</v>
      </c>
      <c r="AU311" s="22" t="s">
        <v>111</v>
      </c>
      <c r="AY311" s="22" t="s">
        <v>165</v>
      </c>
      <c r="BE311" s="142">
        <f>IF(U311="základní",N311,0)</f>
        <v>0</v>
      </c>
      <c r="BF311" s="142">
        <f>IF(U311="snížená",N311,0)</f>
        <v>0</v>
      </c>
      <c r="BG311" s="142">
        <f>IF(U311="zákl. přenesená",N311,0)</f>
        <v>0</v>
      </c>
      <c r="BH311" s="142">
        <f>IF(U311="sníž. přenesená",N311,0)</f>
        <v>0</v>
      </c>
      <c r="BI311" s="142">
        <f>IF(U311="nulová",N311,0)</f>
        <v>0</v>
      </c>
      <c r="BJ311" s="22" t="s">
        <v>25</v>
      </c>
      <c r="BK311" s="142">
        <f>ROUND(L311*K311,2)</f>
        <v>0</v>
      </c>
      <c r="BL311" s="22" t="s">
        <v>244</v>
      </c>
      <c r="BM311" s="22" t="s">
        <v>553</v>
      </c>
    </row>
    <row r="312" s="1" customFormat="1" ht="48" customHeight="1">
      <c r="B312" s="46"/>
      <c r="C312" s="47"/>
      <c r="D312" s="47"/>
      <c r="E312" s="47"/>
      <c r="F312" s="230" t="s">
        <v>554</v>
      </c>
      <c r="G312" s="67"/>
      <c r="H312" s="67"/>
      <c r="I312" s="67"/>
      <c r="J312" s="47"/>
      <c r="K312" s="47"/>
      <c r="L312" s="47"/>
      <c r="M312" s="47"/>
      <c r="N312" s="47"/>
      <c r="O312" s="47"/>
      <c r="P312" s="47"/>
      <c r="Q312" s="47"/>
      <c r="R312" s="48"/>
      <c r="T312" s="189"/>
      <c r="U312" s="47"/>
      <c r="V312" s="47"/>
      <c r="W312" s="47"/>
      <c r="X312" s="47"/>
      <c r="Y312" s="47"/>
      <c r="Z312" s="47"/>
      <c r="AA312" s="100"/>
      <c r="AT312" s="22" t="s">
        <v>173</v>
      </c>
      <c r="AU312" s="22" t="s">
        <v>111</v>
      </c>
    </row>
    <row r="313" s="10" customFormat="1" ht="16.5" customHeight="1">
      <c r="B313" s="231"/>
      <c r="C313" s="232"/>
      <c r="D313" s="232"/>
      <c r="E313" s="233" t="s">
        <v>23</v>
      </c>
      <c r="F313" s="234" t="s">
        <v>555</v>
      </c>
      <c r="G313" s="232"/>
      <c r="H313" s="232"/>
      <c r="I313" s="232"/>
      <c r="J313" s="232"/>
      <c r="K313" s="235">
        <v>205.905</v>
      </c>
      <c r="L313" s="232"/>
      <c r="M313" s="232"/>
      <c r="N313" s="232"/>
      <c r="O313" s="232"/>
      <c r="P313" s="232"/>
      <c r="Q313" s="232"/>
      <c r="R313" s="236"/>
      <c r="T313" s="237"/>
      <c r="U313" s="232"/>
      <c r="V313" s="232"/>
      <c r="W313" s="232"/>
      <c r="X313" s="232"/>
      <c r="Y313" s="232"/>
      <c r="Z313" s="232"/>
      <c r="AA313" s="238"/>
      <c r="AT313" s="239" t="s">
        <v>184</v>
      </c>
      <c r="AU313" s="239" t="s">
        <v>111</v>
      </c>
      <c r="AV313" s="10" t="s">
        <v>111</v>
      </c>
      <c r="AW313" s="10" t="s">
        <v>39</v>
      </c>
      <c r="AX313" s="10" t="s">
        <v>25</v>
      </c>
      <c r="AY313" s="239" t="s">
        <v>165</v>
      </c>
    </row>
    <row r="314" s="1" customFormat="1" ht="16.5" customHeight="1">
      <c r="B314" s="46"/>
      <c r="C314" s="253" t="s">
        <v>556</v>
      </c>
      <c r="D314" s="253" t="s">
        <v>269</v>
      </c>
      <c r="E314" s="254" t="s">
        <v>557</v>
      </c>
      <c r="F314" s="255" t="s">
        <v>558</v>
      </c>
      <c r="G314" s="255"/>
      <c r="H314" s="255"/>
      <c r="I314" s="255"/>
      <c r="J314" s="256" t="s">
        <v>187</v>
      </c>
      <c r="K314" s="257">
        <v>20.591000000000001</v>
      </c>
      <c r="L314" s="258">
        <v>0</v>
      </c>
      <c r="M314" s="259"/>
      <c r="N314" s="260">
        <f>ROUND(L314*K314,2)</f>
        <v>0</v>
      </c>
      <c r="O314" s="226"/>
      <c r="P314" s="226"/>
      <c r="Q314" s="226"/>
      <c r="R314" s="48"/>
      <c r="T314" s="227" t="s">
        <v>23</v>
      </c>
      <c r="U314" s="56" t="s">
        <v>47</v>
      </c>
      <c r="V314" s="47"/>
      <c r="W314" s="228">
        <f>V314*K314</f>
        <v>0</v>
      </c>
      <c r="X314" s="228">
        <v>0.065000000000000002</v>
      </c>
      <c r="Y314" s="228">
        <f>X314*K314</f>
        <v>1.3384150000000001</v>
      </c>
      <c r="Z314" s="228">
        <v>0</v>
      </c>
      <c r="AA314" s="229">
        <f>Z314*K314</f>
        <v>0</v>
      </c>
      <c r="AR314" s="22" t="s">
        <v>330</v>
      </c>
      <c r="AT314" s="22" t="s">
        <v>269</v>
      </c>
      <c r="AU314" s="22" t="s">
        <v>111</v>
      </c>
      <c r="AY314" s="22" t="s">
        <v>165</v>
      </c>
      <c r="BE314" s="142">
        <f>IF(U314="základní",N314,0)</f>
        <v>0</v>
      </c>
      <c r="BF314" s="142">
        <f>IF(U314="snížená",N314,0)</f>
        <v>0</v>
      </c>
      <c r="BG314" s="142">
        <f>IF(U314="zákl. přenesená",N314,0)</f>
        <v>0</v>
      </c>
      <c r="BH314" s="142">
        <f>IF(U314="sníž. přenesená",N314,0)</f>
        <v>0</v>
      </c>
      <c r="BI314" s="142">
        <f>IF(U314="nulová",N314,0)</f>
        <v>0</v>
      </c>
      <c r="BJ314" s="22" t="s">
        <v>25</v>
      </c>
      <c r="BK314" s="142">
        <f>ROUND(L314*K314,2)</f>
        <v>0</v>
      </c>
      <c r="BL314" s="22" t="s">
        <v>244</v>
      </c>
      <c r="BM314" s="22" t="s">
        <v>559</v>
      </c>
    </row>
    <row r="315" s="1" customFormat="1" ht="25.5" customHeight="1">
      <c r="B315" s="46"/>
      <c r="C315" s="219" t="s">
        <v>560</v>
      </c>
      <c r="D315" s="219" t="s">
        <v>166</v>
      </c>
      <c r="E315" s="220" t="s">
        <v>561</v>
      </c>
      <c r="F315" s="221" t="s">
        <v>562</v>
      </c>
      <c r="G315" s="221"/>
      <c r="H315" s="221"/>
      <c r="I315" s="221"/>
      <c r="J315" s="222" t="s">
        <v>169</v>
      </c>
      <c r="K315" s="223">
        <v>58.645000000000003</v>
      </c>
      <c r="L315" s="224">
        <v>0</v>
      </c>
      <c r="M315" s="225"/>
      <c r="N315" s="226">
        <f>ROUND(L315*K315,2)</f>
        <v>0</v>
      </c>
      <c r="O315" s="226"/>
      <c r="P315" s="226"/>
      <c r="Q315" s="226"/>
      <c r="R315" s="48"/>
      <c r="T315" s="227" t="s">
        <v>23</v>
      </c>
      <c r="U315" s="56" t="s">
        <v>47</v>
      </c>
      <c r="V315" s="47"/>
      <c r="W315" s="228">
        <f>V315*K315</f>
        <v>0</v>
      </c>
      <c r="X315" s="228">
        <v>0</v>
      </c>
      <c r="Y315" s="228">
        <f>X315*K315</f>
        <v>0</v>
      </c>
      <c r="Z315" s="228">
        <v>0.0019</v>
      </c>
      <c r="AA315" s="229">
        <f>Z315*K315</f>
        <v>0.11142550000000001</v>
      </c>
      <c r="AR315" s="22" t="s">
        <v>244</v>
      </c>
      <c r="AT315" s="22" t="s">
        <v>166</v>
      </c>
      <c r="AU315" s="22" t="s">
        <v>111</v>
      </c>
      <c r="AY315" s="22" t="s">
        <v>165</v>
      </c>
      <c r="BE315" s="142">
        <f>IF(U315="základní",N315,0)</f>
        <v>0</v>
      </c>
      <c r="BF315" s="142">
        <f>IF(U315="snížená",N315,0)</f>
        <v>0</v>
      </c>
      <c r="BG315" s="142">
        <f>IF(U315="zákl. přenesená",N315,0)</f>
        <v>0</v>
      </c>
      <c r="BH315" s="142">
        <f>IF(U315="sníž. přenesená",N315,0)</f>
        <v>0</v>
      </c>
      <c r="BI315" s="142">
        <f>IF(U315="nulová",N315,0)</f>
        <v>0</v>
      </c>
      <c r="BJ315" s="22" t="s">
        <v>25</v>
      </c>
      <c r="BK315" s="142">
        <f>ROUND(L315*K315,2)</f>
        <v>0</v>
      </c>
      <c r="BL315" s="22" t="s">
        <v>244</v>
      </c>
      <c r="BM315" s="22" t="s">
        <v>563</v>
      </c>
    </row>
    <row r="316" s="1" customFormat="1" ht="36" customHeight="1">
      <c r="B316" s="46"/>
      <c r="C316" s="47"/>
      <c r="D316" s="47"/>
      <c r="E316" s="47"/>
      <c r="F316" s="230" t="s">
        <v>564</v>
      </c>
      <c r="G316" s="67"/>
      <c r="H316" s="67"/>
      <c r="I316" s="67"/>
      <c r="J316" s="47"/>
      <c r="K316" s="47"/>
      <c r="L316" s="47"/>
      <c r="M316" s="47"/>
      <c r="N316" s="47"/>
      <c r="O316" s="47"/>
      <c r="P316" s="47"/>
      <c r="Q316" s="47"/>
      <c r="R316" s="48"/>
      <c r="T316" s="189"/>
      <c r="U316" s="47"/>
      <c r="V316" s="47"/>
      <c r="W316" s="47"/>
      <c r="X316" s="47"/>
      <c r="Y316" s="47"/>
      <c r="Z316" s="47"/>
      <c r="AA316" s="100"/>
      <c r="AT316" s="22" t="s">
        <v>173</v>
      </c>
      <c r="AU316" s="22" t="s">
        <v>111</v>
      </c>
    </row>
    <row r="317" s="10" customFormat="1" ht="16.5" customHeight="1">
      <c r="B317" s="231"/>
      <c r="C317" s="232"/>
      <c r="D317" s="232"/>
      <c r="E317" s="233" t="s">
        <v>23</v>
      </c>
      <c r="F317" s="234" t="s">
        <v>565</v>
      </c>
      <c r="G317" s="232"/>
      <c r="H317" s="232"/>
      <c r="I317" s="232"/>
      <c r="J317" s="232"/>
      <c r="K317" s="235">
        <v>58.645000000000003</v>
      </c>
      <c r="L317" s="232"/>
      <c r="M317" s="232"/>
      <c r="N317" s="232"/>
      <c r="O317" s="232"/>
      <c r="P317" s="232"/>
      <c r="Q317" s="232"/>
      <c r="R317" s="236"/>
      <c r="T317" s="237"/>
      <c r="U317" s="232"/>
      <c r="V317" s="232"/>
      <c r="W317" s="232"/>
      <c r="X317" s="232"/>
      <c r="Y317" s="232"/>
      <c r="Z317" s="232"/>
      <c r="AA317" s="238"/>
      <c r="AT317" s="239" t="s">
        <v>184</v>
      </c>
      <c r="AU317" s="239" t="s">
        <v>111</v>
      </c>
      <c r="AV317" s="10" t="s">
        <v>111</v>
      </c>
      <c r="AW317" s="10" t="s">
        <v>39</v>
      </c>
      <c r="AX317" s="10" t="s">
        <v>25</v>
      </c>
      <c r="AY317" s="239" t="s">
        <v>165</v>
      </c>
    </row>
    <row r="318" s="1" customFormat="1" ht="38.25" customHeight="1">
      <c r="B318" s="46"/>
      <c r="C318" s="219" t="s">
        <v>566</v>
      </c>
      <c r="D318" s="219" t="s">
        <v>166</v>
      </c>
      <c r="E318" s="220" t="s">
        <v>567</v>
      </c>
      <c r="F318" s="221" t="s">
        <v>568</v>
      </c>
      <c r="G318" s="221"/>
      <c r="H318" s="221"/>
      <c r="I318" s="221"/>
      <c r="J318" s="222" t="s">
        <v>169</v>
      </c>
      <c r="K318" s="223">
        <v>58.645000000000003</v>
      </c>
      <c r="L318" s="224">
        <v>0</v>
      </c>
      <c r="M318" s="225"/>
      <c r="N318" s="226">
        <f>ROUND(L318*K318,2)</f>
        <v>0</v>
      </c>
      <c r="O318" s="226"/>
      <c r="P318" s="226"/>
      <c r="Q318" s="226"/>
      <c r="R318" s="48"/>
      <c r="T318" s="227" t="s">
        <v>23</v>
      </c>
      <c r="U318" s="56" t="s">
        <v>47</v>
      </c>
      <c r="V318" s="47"/>
      <c r="W318" s="228">
        <f>V318*K318</f>
        <v>0</v>
      </c>
      <c r="X318" s="228">
        <v>0.0060000000000000001</v>
      </c>
      <c r="Y318" s="228">
        <f>X318*K318</f>
        <v>0.35187000000000002</v>
      </c>
      <c r="Z318" s="228">
        <v>0</v>
      </c>
      <c r="AA318" s="229">
        <f>Z318*K318</f>
        <v>0</v>
      </c>
      <c r="AR318" s="22" t="s">
        <v>244</v>
      </c>
      <c r="AT318" s="22" t="s">
        <v>166</v>
      </c>
      <c r="AU318" s="22" t="s">
        <v>111</v>
      </c>
      <c r="AY318" s="22" t="s">
        <v>165</v>
      </c>
      <c r="BE318" s="142">
        <f>IF(U318="základní",N318,0)</f>
        <v>0</v>
      </c>
      <c r="BF318" s="142">
        <f>IF(U318="snížená",N318,0)</f>
        <v>0</v>
      </c>
      <c r="BG318" s="142">
        <f>IF(U318="zákl. přenesená",N318,0)</f>
        <v>0</v>
      </c>
      <c r="BH318" s="142">
        <f>IF(U318="sníž. přenesená",N318,0)</f>
        <v>0</v>
      </c>
      <c r="BI318" s="142">
        <f>IF(U318="nulová",N318,0)</f>
        <v>0</v>
      </c>
      <c r="BJ318" s="22" t="s">
        <v>25</v>
      </c>
      <c r="BK318" s="142">
        <f>ROUND(L318*K318,2)</f>
        <v>0</v>
      </c>
      <c r="BL318" s="22" t="s">
        <v>244</v>
      </c>
      <c r="BM318" s="22" t="s">
        <v>569</v>
      </c>
    </row>
    <row r="319" s="1" customFormat="1" ht="36" customHeight="1">
      <c r="B319" s="46"/>
      <c r="C319" s="47"/>
      <c r="D319" s="47"/>
      <c r="E319" s="47"/>
      <c r="F319" s="230" t="s">
        <v>564</v>
      </c>
      <c r="G319" s="67"/>
      <c r="H319" s="67"/>
      <c r="I319" s="67"/>
      <c r="J319" s="47"/>
      <c r="K319" s="47"/>
      <c r="L319" s="47"/>
      <c r="M319" s="47"/>
      <c r="N319" s="47"/>
      <c r="O319" s="47"/>
      <c r="P319" s="47"/>
      <c r="Q319" s="47"/>
      <c r="R319" s="48"/>
      <c r="T319" s="189"/>
      <c r="U319" s="47"/>
      <c r="V319" s="47"/>
      <c r="W319" s="47"/>
      <c r="X319" s="47"/>
      <c r="Y319" s="47"/>
      <c r="Z319" s="47"/>
      <c r="AA319" s="100"/>
      <c r="AT319" s="22" t="s">
        <v>173</v>
      </c>
      <c r="AU319" s="22" t="s">
        <v>111</v>
      </c>
    </row>
    <row r="320" s="10" customFormat="1" ht="16.5" customHeight="1">
      <c r="B320" s="231"/>
      <c r="C320" s="232"/>
      <c r="D320" s="232"/>
      <c r="E320" s="233" t="s">
        <v>23</v>
      </c>
      <c r="F320" s="234" t="s">
        <v>565</v>
      </c>
      <c r="G320" s="232"/>
      <c r="H320" s="232"/>
      <c r="I320" s="232"/>
      <c r="J320" s="232"/>
      <c r="K320" s="235">
        <v>58.645000000000003</v>
      </c>
      <c r="L320" s="232"/>
      <c r="M320" s="232"/>
      <c r="N320" s="232"/>
      <c r="O320" s="232"/>
      <c r="P320" s="232"/>
      <c r="Q320" s="232"/>
      <c r="R320" s="236"/>
      <c r="T320" s="237"/>
      <c r="U320" s="232"/>
      <c r="V320" s="232"/>
      <c r="W320" s="232"/>
      <c r="X320" s="232"/>
      <c r="Y320" s="232"/>
      <c r="Z320" s="232"/>
      <c r="AA320" s="238"/>
      <c r="AT320" s="239" t="s">
        <v>184</v>
      </c>
      <c r="AU320" s="239" t="s">
        <v>111</v>
      </c>
      <c r="AV320" s="10" t="s">
        <v>111</v>
      </c>
      <c r="AW320" s="10" t="s">
        <v>39</v>
      </c>
      <c r="AX320" s="10" t="s">
        <v>25</v>
      </c>
      <c r="AY320" s="239" t="s">
        <v>165</v>
      </c>
    </row>
    <row r="321" s="1" customFormat="1" ht="25.5" customHeight="1">
      <c r="B321" s="46"/>
      <c r="C321" s="253" t="s">
        <v>570</v>
      </c>
      <c r="D321" s="253" t="s">
        <v>269</v>
      </c>
      <c r="E321" s="254" t="s">
        <v>571</v>
      </c>
      <c r="F321" s="255" t="s">
        <v>572</v>
      </c>
      <c r="G321" s="255"/>
      <c r="H321" s="255"/>
      <c r="I321" s="255"/>
      <c r="J321" s="256" t="s">
        <v>169</v>
      </c>
      <c r="K321" s="257">
        <v>59.817999999999998</v>
      </c>
      <c r="L321" s="258">
        <v>0</v>
      </c>
      <c r="M321" s="259"/>
      <c r="N321" s="260">
        <f>ROUND(L321*K321,2)</f>
        <v>0</v>
      </c>
      <c r="O321" s="226"/>
      <c r="P321" s="226"/>
      <c r="Q321" s="226"/>
      <c r="R321" s="48"/>
      <c r="T321" s="227" t="s">
        <v>23</v>
      </c>
      <c r="U321" s="56" t="s">
        <v>47</v>
      </c>
      <c r="V321" s="47"/>
      <c r="W321" s="228">
        <f>V321*K321</f>
        <v>0</v>
      </c>
      <c r="X321" s="228">
        <v>0.00084999999999999995</v>
      </c>
      <c r="Y321" s="228">
        <f>X321*K321</f>
        <v>0.050845299999999996</v>
      </c>
      <c r="Z321" s="228">
        <v>0</v>
      </c>
      <c r="AA321" s="229">
        <f>Z321*K321</f>
        <v>0</v>
      </c>
      <c r="AR321" s="22" t="s">
        <v>330</v>
      </c>
      <c r="AT321" s="22" t="s">
        <v>269</v>
      </c>
      <c r="AU321" s="22" t="s">
        <v>111</v>
      </c>
      <c r="AY321" s="22" t="s">
        <v>165</v>
      </c>
      <c r="BE321" s="142">
        <f>IF(U321="základní",N321,0)</f>
        <v>0</v>
      </c>
      <c r="BF321" s="142">
        <f>IF(U321="snížená",N321,0)</f>
        <v>0</v>
      </c>
      <c r="BG321" s="142">
        <f>IF(U321="zákl. přenesená",N321,0)</f>
        <v>0</v>
      </c>
      <c r="BH321" s="142">
        <f>IF(U321="sníž. přenesená",N321,0)</f>
        <v>0</v>
      </c>
      <c r="BI321" s="142">
        <f>IF(U321="nulová",N321,0)</f>
        <v>0</v>
      </c>
      <c r="BJ321" s="22" t="s">
        <v>25</v>
      </c>
      <c r="BK321" s="142">
        <f>ROUND(L321*K321,2)</f>
        <v>0</v>
      </c>
      <c r="BL321" s="22" t="s">
        <v>244</v>
      </c>
      <c r="BM321" s="22" t="s">
        <v>573</v>
      </c>
    </row>
    <row r="322" s="1" customFormat="1" ht="16.5" customHeight="1">
      <c r="B322" s="46"/>
      <c r="C322" s="47"/>
      <c r="D322" s="47"/>
      <c r="E322" s="47"/>
      <c r="F322" s="230" t="s">
        <v>574</v>
      </c>
      <c r="G322" s="67"/>
      <c r="H322" s="67"/>
      <c r="I322" s="67"/>
      <c r="J322" s="47"/>
      <c r="K322" s="47"/>
      <c r="L322" s="47"/>
      <c r="M322" s="47"/>
      <c r="N322" s="47"/>
      <c r="O322" s="47"/>
      <c r="P322" s="47"/>
      <c r="Q322" s="47"/>
      <c r="R322" s="48"/>
      <c r="T322" s="189"/>
      <c r="U322" s="47"/>
      <c r="V322" s="47"/>
      <c r="W322" s="47"/>
      <c r="X322" s="47"/>
      <c r="Y322" s="47"/>
      <c r="Z322" s="47"/>
      <c r="AA322" s="100"/>
      <c r="AT322" s="22" t="s">
        <v>173</v>
      </c>
      <c r="AU322" s="22" t="s">
        <v>111</v>
      </c>
    </row>
    <row r="323" s="1" customFormat="1" ht="38.25" customHeight="1">
      <c r="B323" s="46"/>
      <c r="C323" s="219" t="s">
        <v>575</v>
      </c>
      <c r="D323" s="219" t="s">
        <v>166</v>
      </c>
      <c r="E323" s="220" t="s">
        <v>567</v>
      </c>
      <c r="F323" s="221" t="s">
        <v>568</v>
      </c>
      <c r="G323" s="221"/>
      <c r="H323" s="221"/>
      <c r="I323" s="221"/>
      <c r="J323" s="222" t="s">
        <v>169</v>
      </c>
      <c r="K323" s="223">
        <v>2.3599999999999999</v>
      </c>
      <c r="L323" s="224">
        <v>0</v>
      </c>
      <c r="M323" s="225"/>
      <c r="N323" s="226">
        <f>ROUND(L323*K323,2)</f>
        <v>0</v>
      </c>
      <c r="O323" s="226"/>
      <c r="P323" s="226"/>
      <c r="Q323" s="226"/>
      <c r="R323" s="48"/>
      <c r="T323" s="227" t="s">
        <v>23</v>
      </c>
      <c r="U323" s="56" t="s">
        <v>47</v>
      </c>
      <c r="V323" s="47"/>
      <c r="W323" s="228">
        <f>V323*K323</f>
        <v>0</v>
      </c>
      <c r="X323" s="228">
        <v>0.0060000000000000001</v>
      </c>
      <c r="Y323" s="228">
        <f>X323*K323</f>
        <v>0.014159999999999999</v>
      </c>
      <c r="Z323" s="228">
        <v>0</v>
      </c>
      <c r="AA323" s="229">
        <f>Z323*K323</f>
        <v>0</v>
      </c>
      <c r="AR323" s="22" t="s">
        <v>244</v>
      </c>
      <c r="AT323" s="22" t="s">
        <v>166</v>
      </c>
      <c r="AU323" s="22" t="s">
        <v>111</v>
      </c>
      <c r="AY323" s="22" t="s">
        <v>165</v>
      </c>
      <c r="BE323" s="142">
        <f>IF(U323="základní",N323,0)</f>
        <v>0</v>
      </c>
      <c r="BF323" s="142">
        <f>IF(U323="snížená",N323,0)</f>
        <v>0</v>
      </c>
      <c r="BG323" s="142">
        <f>IF(U323="zákl. přenesená",N323,0)</f>
        <v>0</v>
      </c>
      <c r="BH323" s="142">
        <f>IF(U323="sníž. přenesená",N323,0)</f>
        <v>0</v>
      </c>
      <c r="BI323" s="142">
        <f>IF(U323="nulová",N323,0)</f>
        <v>0</v>
      </c>
      <c r="BJ323" s="22" t="s">
        <v>25</v>
      </c>
      <c r="BK323" s="142">
        <f>ROUND(L323*K323,2)</f>
        <v>0</v>
      </c>
      <c r="BL323" s="22" t="s">
        <v>244</v>
      </c>
      <c r="BM323" s="22" t="s">
        <v>576</v>
      </c>
    </row>
    <row r="324" s="1" customFormat="1" ht="16.5" customHeight="1">
      <c r="B324" s="46"/>
      <c r="C324" s="47"/>
      <c r="D324" s="47"/>
      <c r="E324" s="47"/>
      <c r="F324" s="230" t="s">
        <v>577</v>
      </c>
      <c r="G324" s="67"/>
      <c r="H324" s="67"/>
      <c r="I324" s="67"/>
      <c r="J324" s="47"/>
      <c r="K324" s="47"/>
      <c r="L324" s="47"/>
      <c r="M324" s="47"/>
      <c r="N324" s="47"/>
      <c r="O324" s="47"/>
      <c r="P324" s="47"/>
      <c r="Q324" s="47"/>
      <c r="R324" s="48"/>
      <c r="T324" s="189"/>
      <c r="U324" s="47"/>
      <c r="V324" s="47"/>
      <c r="W324" s="47"/>
      <c r="X324" s="47"/>
      <c r="Y324" s="47"/>
      <c r="Z324" s="47"/>
      <c r="AA324" s="100"/>
      <c r="AT324" s="22" t="s">
        <v>173</v>
      </c>
      <c r="AU324" s="22" t="s">
        <v>111</v>
      </c>
    </row>
    <row r="325" s="10" customFormat="1" ht="16.5" customHeight="1">
      <c r="B325" s="231"/>
      <c r="C325" s="232"/>
      <c r="D325" s="232"/>
      <c r="E325" s="233" t="s">
        <v>23</v>
      </c>
      <c r="F325" s="234" t="s">
        <v>578</v>
      </c>
      <c r="G325" s="232"/>
      <c r="H325" s="232"/>
      <c r="I325" s="232"/>
      <c r="J325" s="232"/>
      <c r="K325" s="235">
        <v>2.3599999999999999</v>
      </c>
      <c r="L325" s="232"/>
      <c r="M325" s="232"/>
      <c r="N325" s="232"/>
      <c r="O325" s="232"/>
      <c r="P325" s="232"/>
      <c r="Q325" s="232"/>
      <c r="R325" s="236"/>
      <c r="T325" s="237"/>
      <c r="U325" s="232"/>
      <c r="V325" s="232"/>
      <c r="W325" s="232"/>
      <c r="X325" s="232"/>
      <c r="Y325" s="232"/>
      <c r="Z325" s="232"/>
      <c r="AA325" s="238"/>
      <c r="AT325" s="239" t="s">
        <v>184</v>
      </c>
      <c r="AU325" s="239" t="s">
        <v>111</v>
      </c>
      <c r="AV325" s="10" t="s">
        <v>111</v>
      </c>
      <c r="AW325" s="10" t="s">
        <v>39</v>
      </c>
      <c r="AX325" s="10" t="s">
        <v>25</v>
      </c>
      <c r="AY325" s="239" t="s">
        <v>165</v>
      </c>
    </row>
    <row r="326" s="1" customFormat="1" ht="16.5" customHeight="1">
      <c r="B326" s="46"/>
      <c r="C326" s="253" t="s">
        <v>579</v>
      </c>
      <c r="D326" s="253" t="s">
        <v>269</v>
      </c>
      <c r="E326" s="254" t="s">
        <v>580</v>
      </c>
      <c r="F326" s="255" t="s">
        <v>581</v>
      </c>
      <c r="G326" s="255"/>
      <c r="H326" s="255"/>
      <c r="I326" s="255"/>
      <c r="J326" s="256" t="s">
        <v>180</v>
      </c>
      <c r="K326" s="257">
        <v>9.6289999999999996</v>
      </c>
      <c r="L326" s="258">
        <v>0</v>
      </c>
      <c r="M326" s="259"/>
      <c r="N326" s="260">
        <f>ROUND(L326*K326,2)</f>
        <v>0</v>
      </c>
      <c r="O326" s="226"/>
      <c r="P326" s="226"/>
      <c r="Q326" s="226"/>
      <c r="R326" s="48"/>
      <c r="T326" s="227" t="s">
        <v>23</v>
      </c>
      <c r="U326" s="56" t="s">
        <v>47</v>
      </c>
      <c r="V326" s="47"/>
      <c r="W326" s="228">
        <f>V326*K326</f>
        <v>0</v>
      </c>
      <c r="X326" s="228">
        <v>0.0023999999999999998</v>
      </c>
      <c r="Y326" s="228">
        <f>X326*K326</f>
        <v>0.023109599999999998</v>
      </c>
      <c r="Z326" s="228">
        <v>0</v>
      </c>
      <c r="AA326" s="229">
        <f>Z326*K326</f>
        <v>0</v>
      </c>
      <c r="AR326" s="22" t="s">
        <v>330</v>
      </c>
      <c r="AT326" s="22" t="s">
        <v>269</v>
      </c>
      <c r="AU326" s="22" t="s">
        <v>111</v>
      </c>
      <c r="AY326" s="22" t="s">
        <v>165</v>
      </c>
      <c r="BE326" s="142">
        <f>IF(U326="základní",N326,0)</f>
        <v>0</v>
      </c>
      <c r="BF326" s="142">
        <f>IF(U326="snížená",N326,0)</f>
        <v>0</v>
      </c>
      <c r="BG326" s="142">
        <f>IF(U326="zákl. přenesená",N326,0)</f>
        <v>0</v>
      </c>
      <c r="BH326" s="142">
        <f>IF(U326="sníž. přenesená",N326,0)</f>
        <v>0</v>
      </c>
      <c r="BI326" s="142">
        <f>IF(U326="nulová",N326,0)</f>
        <v>0</v>
      </c>
      <c r="BJ326" s="22" t="s">
        <v>25</v>
      </c>
      <c r="BK326" s="142">
        <f>ROUND(L326*K326,2)</f>
        <v>0</v>
      </c>
      <c r="BL326" s="22" t="s">
        <v>244</v>
      </c>
      <c r="BM326" s="22" t="s">
        <v>582</v>
      </c>
    </row>
    <row r="327" s="10" customFormat="1" ht="16.5" customHeight="1">
      <c r="B327" s="231"/>
      <c r="C327" s="232"/>
      <c r="D327" s="232"/>
      <c r="E327" s="233" t="s">
        <v>23</v>
      </c>
      <c r="F327" s="240" t="s">
        <v>583</v>
      </c>
      <c r="G327" s="241"/>
      <c r="H327" s="241"/>
      <c r="I327" s="241"/>
      <c r="J327" s="232"/>
      <c r="K327" s="235">
        <v>9.4399999999999995</v>
      </c>
      <c r="L327" s="232"/>
      <c r="M327" s="232"/>
      <c r="N327" s="232"/>
      <c r="O327" s="232"/>
      <c r="P327" s="232"/>
      <c r="Q327" s="232"/>
      <c r="R327" s="236"/>
      <c r="T327" s="237"/>
      <c r="U327" s="232"/>
      <c r="V327" s="232"/>
      <c r="W327" s="232"/>
      <c r="X327" s="232"/>
      <c r="Y327" s="232"/>
      <c r="Z327" s="232"/>
      <c r="AA327" s="238"/>
      <c r="AT327" s="239" t="s">
        <v>184</v>
      </c>
      <c r="AU327" s="239" t="s">
        <v>111</v>
      </c>
      <c r="AV327" s="10" t="s">
        <v>111</v>
      </c>
      <c r="AW327" s="10" t="s">
        <v>39</v>
      </c>
      <c r="AX327" s="10" t="s">
        <v>25</v>
      </c>
      <c r="AY327" s="239" t="s">
        <v>165</v>
      </c>
    </row>
    <row r="328" s="1" customFormat="1" ht="25.5" customHeight="1">
      <c r="B328" s="46"/>
      <c r="C328" s="219" t="s">
        <v>584</v>
      </c>
      <c r="D328" s="219" t="s">
        <v>166</v>
      </c>
      <c r="E328" s="220" t="s">
        <v>585</v>
      </c>
      <c r="F328" s="221" t="s">
        <v>586</v>
      </c>
      <c r="G328" s="221"/>
      <c r="H328" s="221"/>
      <c r="I328" s="221"/>
      <c r="J328" s="222" t="s">
        <v>220</v>
      </c>
      <c r="K328" s="223">
        <v>1.778</v>
      </c>
      <c r="L328" s="224">
        <v>0</v>
      </c>
      <c r="M328" s="225"/>
      <c r="N328" s="226">
        <f>ROUND(L328*K328,2)</f>
        <v>0</v>
      </c>
      <c r="O328" s="226"/>
      <c r="P328" s="226"/>
      <c r="Q328" s="226"/>
      <c r="R328" s="48"/>
      <c r="T328" s="227" t="s">
        <v>23</v>
      </c>
      <c r="U328" s="56" t="s">
        <v>47</v>
      </c>
      <c r="V328" s="47"/>
      <c r="W328" s="228">
        <f>V328*K328</f>
        <v>0</v>
      </c>
      <c r="X328" s="228">
        <v>0</v>
      </c>
      <c r="Y328" s="228">
        <f>X328*K328</f>
        <v>0</v>
      </c>
      <c r="Z328" s="228">
        <v>0</v>
      </c>
      <c r="AA328" s="229">
        <f>Z328*K328</f>
        <v>0</v>
      </c>
      <c r="AR328" s="22" t="s">
        <v>244</v>
      </c>
      <c r="AT328" s="22" t="s">
        <v>166</v>
      </c>
      <c r="AU328" s="22" t="s">
        <v>111</v>
      </c>
      <c r="AY328" s="22" t="s">
        <v>165</v>
      </c>
      <c r="BE328" s="142">
        <f>IF(U328="základní",N328,0)</f>
        <v>0</v>
      </c>
      <c r="BF328" s="142">
        <f>IF(U328="snížená",N328,0)</f>
        <v>0</v>
      </c>
      <c r="BG328" s="142">
        <f>IF(U328="zákl. přenesená",N328,0)</f>
        <v>0</v>
      </c>
      <c r="BH328" s="142">
        <f>IF(U328="sníž. přenesená",N328,0)</f>
        <v>0</v>
      </c>
      <c r="BI328" s="142">
        <f>IF(U328="nulová",N328,0)</f>
        <v>0</v>
      </c>
      <c r="BJ328" s="22" t="s">
        <v>25</v>
      </c>
      <c r="BK328" s="142">
        <f>ROUND(L328*K328,2)</f>
        <v>0</v>
      </c>
      <c r="BL328" s="22" t="s">
        <v>244</v>
      </c>
      <c r="BM328" s="22" t="s">
        <v>587</v>
      </c>
    </row>
    <row r="329" s="9" customFormat="1" ht="29.88" customHeight="1">
      <c r="B329" s="205"/>
      <c r="C329" s="206"/>
      <c r="D329" s="216" t="s">
        <v>134</v>
      </c>
      <c r="E329" s="216"/>
      <c r="F329" s="216"/>
      <c r="G329" s="216"/>
      <c r="H329" s="216"/>
      <c r="I329" s="216"/>
      <c r="J329" s="216"/>
      <c r="K329" s="216"/>
      <c r="L329" s="216"/>
      <c r="M329" s="216"/>
      <c r="N329" s="242">
        <f>BK329</f>
        <v>0</v>
      </c>
      <c r="O329" s="243"/>
      <c r="P329" s="243"/>
      <c r="Q329" s="243"/>
      <c r="R329" s="209"/>
      <c r="T329" s="210"/>
      <c r="U329" s="206"/>
      <c r="V329" s="206"/>
      <c r="W329" s="211">
        <f>SUM(W330:W336)</f>
        <v>0</v>
      </c>
      <c r="X329" s="206"/>
      <c r="Y329" s="211">
        <f>SUM(Y330:Y336)</f>
        <v>0.094589400000000004</v>
      </c>
      <c r="Z329" s="206"/>
      <c r="AA329" s="212">
        <f>SUM(AA330:AA336)</f>
        <v>0.1031726</v>
      </c>
      <c r="AR329" s="213" t="s">
        <v>111</v>
      </c>
      <c r="AT329" s="214" t="s">
        <v>81</v>
      </c>
      <c r="AU329" s="214" t="s">
        <v>25</v>
      </c>
      <c r="AY329" s="213" t="s">
        <v>165</v>
      </c>
      <c r="BK329" s="215">
        <f>SUM(BK330:BK336)</f>
        <v>0</v>
      </c>
    </row>
    <row r="330" s="1" customFormat="1" ht="16.5" customHeight="1">
      <c r="B330" s="46"/>
      <c r="C330" s="219" t="s">
        <v>588</v>
      </c>
      <c r="D330" s="219" t="s">
        <v>166</v>
      </c>
      <c r="E330" s="220" t="s">
        <v>589</v>
      </c>
      <c r="F330" s="221" t="s">
        <v>590</v>
      </c>
      <c r="G330" s="221"/>
      <c r="H330" s="221"/>
      <c r="I330" s="221"/>
      <c r="J330" s="222" t="s">
        <v>180</v>
      </c>
      <c r="K330" s="223">
        <v>61.780000000000001</v>
      </c>
      <c r="L330" s="224">
        <v>0</v>
      </c>
      <c r="M330" s="225"/>
      <c r="N330" s="226">
        <f>ROUND(L330*K330,2)</f>
        <v>0</v>
      </c>
      <c r="O330" s="226"/>
      <c r="P330" s="226"/>
      <c r="Q330" s="226"/>
      <c r="R330" s="48"/>
      <c r="T330" s="227" t="s">
        <v>23</v>
      </c>
      <c r="U330" s="56" t="s">
        <v>47</v>
      </c>
      <c r="V330" s="47"/>
      <c r="W330" s="228">
        <f>V330*K330</f>
        <v>0</v>
      </c>
      <c r="X330" s="228">
        <v>0</v>
      </c>
      <c r="Y330" s="228">
        <f>X330*K330</f>
        <v>0</v>
      </c>
      <c r="Z330" s="228">
        <v>0.00167</v>
      </c>
      <c r="AA330" s="229">
        <f>Z330*K330</f>
        <v>0.1031726</v>
      </c>
      <c r="AR330" s="22" t="s">
        <v>244</v>
      </c>
      <c r="AT330" s="22" t="s">
        <v>166</v>
      </c>
      <c r="AU330" s="22" t="s">
        <v>111</v>
      </c>
      <c r="AY330" s="22" t="s">
        <v>165</v>
      </c>
      <c r="BE330" s="142">
        <f>IF(U330="základní",N330,0)</f>
        <v>0</v>
      </c>
      <c r="BF330" s="142">
        <f>IF(U330="snížená",N330,0)</f>
        <v>0</v>
      </c>
      <c r="BG330" s="142">
        <f>IF(U330="zákl. přenesená",N330,0)</f>
        <v>0</v>
      </c>
      <c r="BH330" s="142">
        <f>IF(U330="sníž. přenesená",N330,0)</f>
        <v>0</v>
      </c>
      <c r="BI330" s="142">
        <f>IF(U330="nulová",N330,0)</f>
        <v>0</v>
      </c>
      <c r="BJ330" s="22" t="s">
        <v>25</v>
      </c>
      <c r="BK330" s="142">
        <f>ROUND(L330*K330,2)</f>
        <v>0</v>
      </c>
      <c r="BL330" s="22" t="s">
        <v>244</v>
      </c>
      <c r="BM330" s="22" t="s">
        <v>591</v>
      </c>
    </row>
    <row r="331" s="10" customFormat="1" ht="25.5" customHeight="1">
      <c r="B331" s="231"/>
      <c r="C331" s="232"/>
      <c r="D331" s="232"/>
      <c r="E331" s="233" t="s">
        <v>23</v>
      </c>
      <c r="F331" s="240" t="s">
        <v>592</v>
      </c>
      <c r="G331" s="241"/>
      <c r="H331" s="241"/>
      <c r="I331" s="241"/>
      <c r="J331" s="232"/>
      <c r="K331" s="235">
        <v>61.780000000000001</v>
      </c>
      <c r="L331" s="232"/>
      <c r="M331" s="232"/>
      <c r="N331" s="232"/>
      <c r="O331" s="232"/>
      <c r="P331" s="232"/>
      <c r="Q331" s="232"/>
      <c r="R331" s="236"/>
      <c r="T331" s="237"/>
      <c r="U331" s="232"/>
      <c r="V331" s="232"/>
      <c r="W331" s="232"/>
      <c r="X331" s="232"/>
      <c r="Y331" s="232"/>
      <c r="Z331" s="232"/>
      <c r="AA331" s="238"/>
      <c r="AT331" s="239" t="s">
        <v>184</v>
      </c>
      <c r="AU331" s="239" t="s">
        <v>111</v>
      </c>
      <c r="AV331" s="10" t="s">
        <v>111</v>
      </c>
      <c r="AW331" s="10" t="s">
        <v>39</v>
      </c>
      <c r="AX331" s="10" t="s">
        <v>25</v>
      </c>
      <c r="AY331" s="239" t="s">
        <v>165</v>
      </c>
    </row>
    <row r="332" s="1" customFormat="1" ht="38.25" customHeight="1">
      <c r="B332" s="46"/>
      <c r="C332" s="219" t="s">
        <v>593</v>
      </c>
      <c r="D332" s="219" t="s">
        <v>166</v>
      </c>
      <c r="E332" s="220" t="s">
        <v>594</v>
      </c>
      <c r="F332" s="221" t="s">
        <v>595</v>
      </c>
      <c r="G332" s="221"/>
      <c r="H332" s="221"/>
      <c r="I332" s="221"/>
      <c r="J332" s="222" t="s">
        <v>180</v>
      </c>
      <c r="K332" s="223">
        <v>10.960000000000001</v>
      </c>
      <c r="L332" s="224">
        <v>0</v>
      </c>
      <c r="M332" s="225"/>
      <c r="N332" s="226">
        <f>ROUND(L332*K332,2)</f>
        <v>0</v>
      </c>
      <c r="O332" s="226"/>
      <c r="P332" s="226"/>
      <c r="Q332" s="226"/>
      <c r="R332" s="48"/>
      <c r="T332" s="227" t="s">
        <v>23</v>
      </c>
      <c r="U332" s="56" t="s">
        <v>47</v>
      </c>
      <c r="V332" s="47"/>
      <c r="W332" s="228">
        <f>V332*K332</f>
        <v>0</v>
      </c>
      <c r="X332" s="228">
        <v>0.00024000000000000001</v>
      </c>
      <c r="Y332" s="228">
        <f>X332*K332</f>
        <v>0.0026304000000000002</v>
      </c>
      <c r="Z332" s="228">
        <v>0</v>
      </c>
      <c r="AA332" s="229">
        <f>Z332*K332</f>
        <v>0</v>
      </c>
      <c r="AR332" s="22" t="s">
        <v>244</v>
      </c>
      <c r="AT332" s="22" t="s">
        <v>166</v>
      </c>
      <c r="AU332" s="22" t="s">
        <v>111</v>
      </c>
      <c r="AY332" s="22" t="s">
        <v>165</v>
      </c>
      <c r="BE332" s="142">
        <f>IF(U332="základní",N332,0)</f>
        <v>0</v>
      </c>
      <c r="BF332" s="142">
        <f>IF(U332="snížená",N332,0)</f>
        <v>0</v>
      </c>
      <c r="BG332" s="142">
        <f>IF(U332="zákl. přenesená",N332,0)</f>
        <v>0</v>
      </c>
      <c r="BH332" s="142">
        <f>IF(U332="sníž. přenesená",N332,0)</f>
        <v>0</v>
      </c>
      <c r="BI332" s="142">
        <f>IF(U332="nulová",N332,0)</f>
        <v>0</v>
      </c>
      <c r="BJ332" s="22" t="s">
        <v>25</v>
      </c>
      <c r="BK332" s="142">
        <f>ROUND(L332*K332,2)</f>
        <v>0</v>
      </c>
      <c r="BL332" s="22" t="s">
        <v>244</v>
      </c>
      <c r="BM332" s="22" t="s">
        <v>596</v>
      </c>
    </row>
    <row r="333" s="10" customFormat="1" ht="16.5" customHeight="1">
      <c r="B333" s="231"/>
      <c r="C333" s="232"/>
      <c r="D333" s="232"/>
      <c r="E333" s="233" t="s">
        <v>23</v>
      </c>
      <c r="F333" s="240" t="s">
        <v>597</v>
      </c>
      <c r="G333" s="241"/>
      <c r="H333" s="241"/>
      <c r="I333" s="241"/>
      <c r="J333" s="232"/>
      <c r="K333" s="235">
        <v>10.960000000000001</v>
      </c>
      <c r="L333" s="232"/>
      <c r="M333" s="232"/>
      <c r="N333" s="232"/>
      <c r="O333" s="232"/>
      <c r="P333" s="232"/>
      <c r="Q333" s="232"/>
      <c r="R333" s="236"/>
      <c r="T333" s="237"/>
      <c r="U333" s="232"/>
      <c r="V333" s="232"/>
      <c r="W333" s="232"/>
      <c r="X333" s="232"/>
      <c r="Y333" s="232"/>
      <c r="Z333" s="232"/>
      <c r="AA333" s="238"/>
      <c r="AT333" s="239" t="s">
        <v>184</v>
      </c>
      <c r="AU333" s="239" t="s">
        <v>111</v>
      </c>
      <c r="AV333" s="10" t="s">
        <v>111</v>
      </c>
      <c r="AW333" s="10" t="s">
        <v>39</v>
      </c>
      <c r="AX333" s="10" t="s">
        <v>25</v>
      </c>
      <c r="AY333" s="239" t="s">
        <v>165</v>
      </c>
    </row>
    <row r="334" s="1" customFormat="1" ht="38.25" customHeight="1">
      <c r="B334" s="46"/>
      <c r="C334" s="219" t="s">
        <v>598</v>
      </c>
      <c r="D334" s="219" t="s">
        <v>166</v>
      </c>
      <c r="E334" s="220" t="s">
        <v>599</v>
      </c>
      <c r="F334" s="221" t="s">
        <v>600</v>
      </c>
      <c r="G334" s="221"/>
      <c r="H334" s="221"/>
      <c r="I334" s="221"/>
      <c r="J334" s="222" t="s">
        <v>180</v>
      </c>
      <c r="K334" s="223">
        <v>60.899999999999999</v>
      </c>
      <c r="L334" s="224">
        <v>0</v>
      </c>
      <c r="M334" s="225"/>
      <c r="N334" s="226">
        <f>ROUND(L334*K334,2)</f>
        <v>0</v>
      </c>
      <c r="O334" s="226"/>
      <c r="P334" s="226"/>
      <c r="Q334" s="226"/>
      <c r="R334" s="48"/>
      <c r="T334" s="227" t="s">
        <v>23</v>
      </c>
      <c r="U334" s="56" t="s">
        <v>47</v>
      </c>
      <c r="V334" s="47"/>
      <c r="W334" s="228">
        <f>V334*K334</f>
        <v>0</v>
      </c>
      <c r="X334" s="228">
        <v>0.0015100000000000001</v>
      </c>
      <c r="Y334" s="228">
        <f>X334*K334</f>
        <v>0.091958999999999999</v>
      </c>
      <c r="Z334" s="228">
        <v>0</v>
      </c>
      <c r="AA334" s="229">
        <f>Z334*K334</f>
        <v>0</v>
      </c>
      <c r="AR334" s="22" t="s">
        <v>244</v>
      </c>
      <c r="AT334" s="22" t="s">
        <v>166</v>
      </c>
      <c r="AU334" s="22" t="s">
        <v>111</v>
      </c>
      <c r="AY334" s="22" t="s">
        <v>165</v>
      </c>
      <c r="BE334" s="142">
        <f>IF(U334="základní",N334,0)</f>
        <v>0</v>
      </c>
      <c r="BF334" s="142">
        <f>IF(U334="snížená",N334,0)</f>
        <v>0</v>
      </c>
      <c r="BG334" s="142">
        <f>IF(U334="zákl. přenesená",N334,0)</f>
        <v>0</v>
      </c>
      <c r="BH334" s="142">
        <f>IF(U334="sníž. přenesená",N334,0)</f>
        <v>0</v>
      </c>
      <c r="BI334" s="142">
        <f>IF(U334="nulová",N334,0)</f>
        <v>0</v>
      </c>
      <c r="BJ334" s="22" t="s">
        <v>25</v>
      </c>
      <c r="BK334" s="142">
        <f>ROUND(L334*K334,2)</f>
        <v>0</v>
      </c>
      <c r="BL334" s="22" t="s">
        <v>244</v>
      </c>
      <c r="BM334" s="22" t="s">
        <v>601</v>
      </c>
    </row>
    <row r="335" s="10" customFormat="1" ht="25.5" customHeight="1">
      <c r="B335" s="231"/>
      <c r="C335" s="232"/>
      <c r="D335" s="232"/>
      <c r="E335" s="233" t="s">
        <v>23</v>
      </c>
      <c r="F335" s="240" t="s">
        <v>602</v>
      </c>
      <c r="G335" s="241"/>
      <c r="H335" s="241"/>
      <c r="I335" s="241"/>
      <c r="J335" s="232"/>
      <c r="K335" s="235">
        <v>60.899999999999999</v>
      </c>
      <c r="L335" s="232"/>
      <c r="M335" s="232"/>
      <c r="N335" s="232"/>
      <c r="O335" s="232"/>
      <c r="P335" s="232"/>
      <c r="Q335" s="232"/>
      <c r="R335" s="236"/>
      <c r="T335" s="237"/>
      <c r="U335" s="232"/>
      <c r="V335" s="232"/>
      <c r="W335" s="232"/>
      <c r="X335" s="232"/>
      <c r="Y335" s="232"/>
      <c r="Z335" s="232"/>
      <c r="AA335" s="238"/>
      <c r="AT335" s="239" t="s">
        <v>184</v>
      </c>
      <c r="AU335" s="239" t="s">
        <v>111</v>
      </c>
      <c r="AV335" s="10" t="s">
        <v>111</v>
      </c>
      <c r="AW335" s="10" t="s">
        <v>39</v>
      </c>
      <c r="AX335" s="10" t="s">
        <v>25</v>
      </c>
      <c r="AY335" s="239" t="s">
        <v>165</v>
      </c>
    </row>
    <row r="336" s="1" customFormat="1" ht="25.5" customHeight="1">
      <c r="B336" s="46"/>
      <c r="C336" s="219" t="s">
        <v>603</v>
      </c>
      <c r="D336" s="219" t="s">
        <v>166</v>
      </c>
      <c r="E336" s="220" t="s">
        <v>604</v>
      </c>
      <c r="F336" s="221" t="s">
        <v>605</v>
      </c>
      <c r="G336" s="221"/>
      <c r="H336" s="221"/>
      <c r="I336" s="221"/>
      <c r="J336" s="222" t="s">
        <v>220</v>
      </c>
      <c r="K336" s="223">
        <v>0.095000000000000001</v>
      </c>
      <c r="L336" s="224">
        <v>0</v>
      </c>
      <c r="M336" s="225"/>
      <c r="N336" s="226">
        <f>ROUND(L336*K336,2)</f>
        <v>0</v>
      </c>
      <c r="O336" s="226"/>
      <c r="P336" s="226"/>
      <c r="Q336" s="226"/>
      <c r="R336" s="48"/>
      <c r="T336" s="227" t="s">
        <v>23</v>
      </c>
      <c r="U336" s="56" t="s">
        <v>47</v>
      </c>
      <c r="V336" s="47"/>
      <c r="W336" s="228">
        <f>V336*K336</f>
        <v>0</v>
      </c>
      <c r="X336" s="228">
        <v>0</v>
      </c>
      <c r="Y336" s="228">
        <f>X336*K336</f>
        <v>0</v>
      </c>
      <c r="Z336" s="228">
        <v>0</v>
      </c>
      <c r="AA336" s="229">
        <f>Z336*K336</f>
        <v>0</v>
      </c>
      <c r="AR336" s="22" t="s">
        <v>244</v>
      </c>
      <c r="AT336" s="22" t="s">
        <v>166</v>
      </c>
      <c r="AU336" s="22" t="s">
        <v>111</v>
      </c>
      <c r="AY336" s="22" t="s">
        <v>165</v>
      </c>
      <c r="BE336" s="142">
        <f>IF(U336="základní",N336,0)</f>
        <v>0</v>
      </c>
      <c r="BF336" s="142">
        <f>IF(U336="snížená",N336,0)</f>
        <v>0</v>
      </c>
      <c r="BG336" s="142">
        <f>IF(U336="zákl. přenesená",N336,0)</f>
        <v>0</v>
      </c>
      <c r="BH336" s="142">
        <f>IF(U336="sníž. přenesená",N336,0)</f>
        <v>0</v>
      </c>
      <c r="BI336" s="142">
        <f>IF(U336="nulová",N336,0)</f>
        <v>0</v>
      </c>
      <c r="BJ336" s="22" t="s">
        <v>25</v>
      </c>
      <c r="BK336" s="142">
        <f>ROUND(L336*K336,2)</f>
        <v>0</v>
      </c>
      <c r="BL336" s="22" t="s">
        <v>244</v>
      </c>
      <c r="BM336" s="22" t="s">
        <v>606</v>
      </c>
    </row>
    <row r="337" s="9" customFormat="1" ht="29.88" customHeight="1">
      <c r="B337" s="205"/>
      <c r="C337" s="206"/>
      <c r="D337" s="216" t="s">
        <v>135</v>
      </c>
      <c r="E337" s="216"/>
      <c r="F337" s="216"/>
      <c r="G337" s="216"/>
      <c r="H337" s="216"/>
      <c r="I337" s="216"/>
      <c r="J337" s="216"/>
      <c r="K337" s="216"/>
      <c r="L337" s="216"/>
      <c r="M337" s="216"/>
      <c r="N337" s="242">
        <f>BK337</f>
        <v>0</v>
      </c>
      <c r="O337" s="243"/>
      <c r="P337" s="243"/>
      <c r="Q337" s="243"/>
      <c r="R337" s="209"/>
      <c r="T337" s="210"/>
      <c r="U337" s="206"/>
      <c r="V337" s="206"/>
      <c r="W337" s="211">
        <f>SUM(W338:W352)</f>
        <v>0</v>
      </c>
      <c r="X337" s="206"/>
      <c r="Y337" s="211">
        <f>SUM(Y338:Y352)</f>
        <v>1.94821</v>
      </c>
      <c r="Z337" s="206"/>
      <c r="AA337" s="212">
        <f>SUM(AA338:AA352)</f>
        <v>0</v>
      </c>
      <c r="AR337" s="213" t="s">
        <v>111</v>
      </c>
      <c r="AT337" s="214" t="s">
        <v>81</v>
      </c>
      <c r="AU337" s="214" t="s">
        <v>25</v>
      </c>
      <c r="AY337" s="213" t="s">
        <v>165</v>
      </c>
      <c r="BK337" s="215">
        <f>SUM(BK338:BK352)</f>
        <v>0</v>
      </c>
    </row>
    <row r="338" s="1" customFormat="1" ht="25.5" customHeight="1">
      <c r="B338" s="46"/>
      <c r="C338" s="219" t="s">
        <v>607</v>
      </c>
      <c r="D338" s="219" t="s">
        <v>166</v>
      </c>
      <c r="E338" s="220" t="s">
        <v>608</v>
      </c>
      <c r="F338" s="221" t="s">
        <v>609</v>
      </c>
      <c r="G338" s="221"/>
      <c r="H338" s="221"/>
      <c r="I338" s="221"/>
      <c r="J338" s="222" t="s">
        <v>169</v>
      </c>
      <c r="K338" s="223">
        <v>94.189999999999998</v>
      </c>
      <c r="L338" s="224">
        <v>0</v>
      </c>
      <c r="M338" s="225"/>
      <c r="N338" s="226">
        <f>ROUND(L338*K338,2)</f>
        <v>0</v>
      </c>
      <c r="O338" s="226"/>
      <c r="P338" s="226"/>
      <c r="Q338" s="226"/>
      <c r="R338" s="48"/>
      <c r="T338" s="227" t="s">
        <v>23</v>
      </c>
      <c r="U338" s="56" t="s">
        <v>47</v>
      </c>
      <c r="V338" s="47"/>
      <c r="W338" s="228">
        <f>V338*K338</f>
        <v>0</v>
      </c>
      <c r="X338" s="228">
        <v>0.014999999999999999</v>
      </c>
      <c r="Y338" s="228">
        <f>X338*K338</f>
        <v>1.4128499999999999</v>
      </c>
      <c r="Z338" s="228">
        <v>0</v>
      </c>
      <c r="AA338" s="229">
        <f>Z338*K338</f>
        <v>0</v>
      </c>
      <c r="AR338" s="22" t="s">
        <v>244</v>
      </c>
      <c r="AT338" s="22" t="s">
        <v>166</v>
      </c>
      <c r="AU338" s="22" t="s">
        <v>111</v>
      </c>
      <c r="AY338" s="22" t="s">
        <v>165</v>
      </c>
      <c r="BE338" s="142">
        <f>IF(U338="základní",N338,0)</f>
        <v>0</v>
      </c>
      <c r="BF338" s="142">
        <f>IF(U338="snížená",N338,0)</f>
        <v>0</v>
      </c>
      <c r="BG338" s="142">
        <f>IF(U338="zákl. přenesená",N338,0)</f>
        <v>0</v>
      </c>
      <c r="BH338" s="142">
        <f>IF(U338="sníž. přenesená",N338,0)</f>
        <v>0</v>
      </c>
      <c r="BI338" s="142">
        <f>IF(U338="nulová",N338,0)</f>
        <v>0</v>
      </c>
      <c r="BJ338" s="22" t="s">
        <v>25</v>
      </c>
      <c r="BK338" s="142">
        <f>ROUND(L338*K338,2)</f>
        <v>0</v>
      </c>
      <c r="BL338" s="22" t="s">
        <v>244</v>
      </c>
      <c r="BM338" s="22" t="s">
        <v>610</v>
      </c>
    </row>
    <row r="339" s="10" customFormat="1" ht="25.5" customHeight="1">
      <c r="B339" s="231"/>
      <c r="C339" s="232"/>
      <c r="D339" s="232"/>
      <c r="E339" s="233" t="s">
        <v>23</v>
      </c>
      <c r="F339" s="240" t="s">
        <v>611</v>
      </c>
      <c r="G339" s="241"/>
      <c r="H339" s="241"/>
      <c r="I339" s="241"/>
      <c r="J339" s="232"/>
      <c r="K339" s="235">
        <v>26.263999999999999</v>
      </c>
      <c r="L339" s="232"/>
      <c r="M339" s="232"/>
      <c r="N339" s="232"/>
      <c r="O339" s="232"/>
      <c r="P339" s="232"/>
      <c r="Q339" s="232"/>
      <c r="R339" s="236"/>
      <c r="T339" s="237"/>
      <c r="U339" s="232"/>
      <c r="V339" s="232"/>
      <c r="W339" s="232"/>
      <c r="X339" s="232"/>
      <c r="Y339" s="232"/>
      <c r="Z339" s="232"/>
      <c r="AA339" s="238"/>
      <c r="AT339" s="239" t="s">
        <v>184</v>
      </c>
      <c r="AU339" s="239" t="s">
        <v>111</v>
      </c>
      <c r="AV339" s="10" t="s">
        <v>111</v>
      </c>
      <c r="AW339" s="10" t="s">
        <v>39</v>
      </c>
      <c r="AX339" s="10" t="s">
        <v>82</v>
      </c>
      <c r="AY339" s="239" t="s">
        <v>165</v>
      </c>
    </row>
    <row r="340" s="10" customFormat="1" ht="25.5" customHeight="1">
      <c r="B340" s="231"/>
      <c r="C340" s="232"/>
      <c r="D340" s="232"/>
      <c r="E340" s="233" t="s">
        <v>23</v>
      </c>
      <c r="F340" s="234" t="s">
        <v>612</v>
      </c>
      <c r="G340" s="232"/>
      <c r="H340" s="232"/>
      <c r="I340" s="232"/>
      <c r="J340" s="232"/>
      <c r="K340" s="235">
        <v>64.430000000000007</v>
      </c>
      <c r="L340" s="232"/>
      <c r="M340" s="232"/>
      <c r="N340" s="232"/>
      <c r="O340" s="232"/>
      <c r="P340" s="232"/>
      <c r="Q340" s="232"/>
      <c r="R340" s="236"/>
      <c r="T340" s="237"/>
      <c r="U340" s="232"/>
      <c r="V340" s="232"/>
      <c r="W340" s="232"/>
      <c r="X340" s="232"/>
      <c r="Y340" s="232"/>
      <c r="Z340" s="232"/>
      <c r="AA340" s="238"/>
      <c r="AT340" s="239" t="s">
        <v>184</v>
      </c>
      <c r="AU340" s="239" t="s">
        <v>111</v>
      </c>
      <c r="AV340" s="10" t="s">
        <v>111</v>
      </c>
      <c r="AW340" s="10" t="s">
        <v>39</v>
      </c>
      <c r="AX340" s="10" t="s">
        <v>82</v>
      </c>
      <c r="AY340" s="239" t="s">
        <v>165</v>
      </c>
    </row>
    <row r="341" s="10" customFormat="1" ht="16.5" customHeight="1">
      <c r="B341" s="231"/>
      <c r="C341" s="232"/>
      <c r="D341" s="232"/>
      <c r="E341" s="233" t="s">
        <v>23</v>
      </c>
      <c r="F341" s="234" t="s">
        <v>613</v>
      </c>
      <c r="G341" s="232"/>
      <c r="H341" s="232"/>
      <c r="I341" s="232"/>
      <c r="J341" s="232"/>
      <c r="K341" s="235">
        <v>3.496</v>
      </c>
      <c r="L341" s="232"/>
      <c r="M341" s="232"/>
      <c r="N341" s="232"/>
      <c r="O341" s="232"/>
      <c r="P341" s="232"/>
      <c r="Q341" s="232"/>
      <c r="R341" s="236"/>
      <c r="T341" s="237"/>
      <c r="U341" s="232"/>
      <c r="V341" s="232"/>
      <c r="W341" s="232"/>
      <c r="X341" s="232"/>
      <c r="Y341" s="232"/>
      <c r="Z341" s="232"/>
      <c r="AA341" s="238"/>
      <c r="AT341" s="239" t="s">
        <v>184</v>
      </c>
      <c r="AU341" s="239" t="s">
        <v>111</v>
      </c>
      <c r="AV341" s="10" t="s">
        <v>111</v>
      </c>
      <c r="AW341" s="10" t="s">
        <v>39</v>
      </c>
      <c r="AX341" s="10" t="s">
        <v>82</v>
      </c>
      <c r="AY341" s="239" t="s">
        <v>165</v>
      </c>
    </row>
    <row r="342" s="11" customFormat="1" ht="16.5" customHeight="1">
      <c r="B342" s="244"/>
      <c r="C342" s="245"/>
      <c r="D342" s="245"/>
      <c r="E342" s="246" t="s">
        <v>23</v>
      </c>
      <c r="F342" s="247" t="s">
        <v>257</v>
      </c>
      <c r="G342" s="245"/>
      <c r="H342" s="245"/>
      <c r="I342" s="245"/>
      <c r="J342" s="245"/>
      <c r="K342" s="248">
        <v>94.189999999999998</v>
      </c>
      <c r="L342" s="245"/>
      <c r="M342" s="245"/>
      <c r="N342" s="245"/>
      <c r="O342" s="245"/>
      <c r="P342" s="245"/>
      <c r="Q342" s="245"/>
      <c r="R342" s="249"/>
      <c r="T342" s="250"/>
      <c r="U342" s="245"/>
      <c r="V342" s="245"/>
      <c r="W342" s="245"/>
      <c r="X342" s="245"/>
      <c r="Y342" s="245"/>
      <c r="Z342" s="245"/>
      <c r="AA342" s="251"/>
      <c r="AT342" s="252" t="s">
        <v>184</v>
      </c>
      <c r="AU342" s="252" t="s">
        <v>111</v>
      </c>
      <c r="AV342" s="11" t="s">
        <v>170</v>
      </c>
      <c r="AW342" s="11" t="s">
        <v>39</v>
      </c>
      <c r="AX342" s="11" t="s">
        <v>25</v>
      </c>
      <c r="AY342" s="252" t="s">
        <v>165</v>
      </c>
    </row>
    <row r="343" s="1" customFormat="1" ht="25.5" customHeight="1">
      <c r="B343" s="46"/>
      <c r="C343" s="219" t="s">
        <v>614</v>
      </c>
      <c r="D343" s="219" t="s">
        <v>166</v>
      </c>
      <c r="E343" s="220" t="s">
        <v>615</v>
      </c>
      <c r="F343" s="221" t="s">
        <v>616</v>
      </c>
      <c r="G343" s="221"/>
      <c r="H343" s="221"/>
      <c r="I343" s="221"/>
      <c r="J343" s="222" t="s">
        <v>169</v>
      </c>
      <c r="K343" s="223">
        <v>2.1560000000000001</v>
      </c>
      <c r="L343" s="224">
        <v>0</v>
      </c>
      <c r="M343" s="225"/>
      <c r="N343" s="226">
        <f>ROUND(L343*K343,2)</f>
        <v>0</v>
      </c>
      <c r="O343" s="226"/>
      <c r="P343" s="226"/>
      <c r="Q343" s="226"/>
      <c r="R343" s="48"/>
      <c r="T343" s="227" t="s">
        <v>23</v>
      </c>
      <c r="U343" s="56" t="s">
        <v>47</v>
      </c>
      <c r="V343" s="47"/>
      <c r="W343" s="228">
        <f>V343*K343</f>
        <v>0</v>
      </c>
      <c r="X343" s="228">
        <v>0.014999999999999999</v>
      </c>
      <c r="Y343" s="228">
        <f>X343*K343</f>
        <v>0.032340000000000001</v>
      </c>
      <c r="Z343" s="228">
        <v>0</v>
      </c>
      <c r="AA343" s="229">
        <f>Z343*K343</f>
        <v>0</v>
      </c>
      <c r="AR343" s="22" t="s">
        <v>244</v>
      </c>
      <c r="AT343" s="22" t="s">
        <v>166</v>
      </c>
      <c r="AU343" s="22" t="s">
        <v>111</v>
      </c>
      <c r="AY343" s="22" t="s">
        <v>165</v>
      </c>
      <c r="BE343" s="142">
        <f>IF(U343="základní",N343,0)</f>
        <v>0</v>
      </c>
      <c r="BF343" s="142">
        <f>IF(U343="snížená",N343,0)</f>
        <v>0</v>
      </c>
      <c r="BG343" s="142">
        <f>IF(U343="zákl. přenesená",N343,0)</f>
        <v>0</v>
      </c>
      <c r="BH343" s="142">
        <f>IF(U343="sníž. přenesená",N343,0)</f>
        <v>0</v>
      </c>
      <c r="BI343" s="142">
        <f>IF(U343="nulová",N343,0)</f>
        <v>0</v>
      </c>
      <c r="BJ343" s="22" t="s">
        <v>25</v>
      </c>
      <c r="BK343" s="142">
        <f>ROUND(L343*K343,2)</f>
        <v>0</v>
      </c>
      <c r="BL343" s="22" t="s">
        <v>244</v>
      </c>
      <c r="BM343" s="22" t="s">
        <v>617</v>
      </c>
    </row>
    <row r="344" s="10" customFormat="1" ht="16.5" customHeight="1">
      <c r="B344" s="231"/>
      <c r="C344" s="232"/>
      <c r="D344" s="232"/>
      <c r="E344" s="233" t="s">
        <v>23</v>
      </c>
      <c r="F344" s="240" t="s">
        <v>618</v>
      </c>
      <c r="G344" s="241"/>
      <c r="H344" s="241"/>
      <c r="I344" s="241"/>
      <c r="J344" s="232"/>
      <c r="K344" s="235">
        <v>2.1560000000000001</v>
      </c>
      <c r="L344" s="232"/>
      <c r="M344" s="232"/>
      <c r="N344" s="232"/>
      <c r="O344" s="232"/>
      <c r="P344" s="232"/>
      <c r="Q344" s="232"/>
      <c r="R344" s="236"/>
      <c r="T344" s="237"/>
      <c r="U344" s="232"/>
      <c r="V344" s="232"/>
      <c r="W344" s="232"/>
      <c r="X344" s="232"/>
      <c r="Y344" s="232"/>
      <c r="Z344" s="232"/>
      <c r="AA344" s="238"/>
      <c r="AT344" s="239" t="s">
        <v>184</v>
      </c>
      <c r="AU344" s="239" t="s">
        <v>111</v>
      </c>
      <c r="AV344" s="10" t="s">
        <v>111</v>
      </c>
      <c r="AW344" s="10" t="s">
        <v>39</v>
      </c>
      <c r="AX344" s="10" t="s">
        <v>25</v>
      </c>
      <c r="AY344" s="239" t="s">
        <v>165</v>
      </c>
    </row>
    <row r="345" s="1" customFormat="1" ht="16.5" customHeight="1">
      <c r="B345" s="46"/>
      <c r="C345" s="219" t="s">
        <v>619</v>
      </c>
      <c r="D345" s="219" t="s">
        <v>166</v>
      </c>
      <c r="E345" s="220" t="s">
        <v>620</v>
      </c>
      <c r="F345" s="221" t="s">
        <v>621</v>
      </c>
      <c r="G345" s="221"/>
      <c r="H345" s="221"/>
      <c r="I345" s="221"/>
      <c r="J345" s="222" t="s">
        <v>169</v>
      </c>
      <c r="K345" s="223">
        <v>98.983999999999995</v>
      </c>
      <c r="L345" s="224">
        <v>0</v>
      </c>
      <c r="M345" s="225"/>
      <c r="N345" s="226">
        <f>ROUND(L345*K345,2)</f>
        <v>0</v>
      </c>
      <c r="O345" s="226"/>
      <c r="P345" s="226"/>
      <c r="Q345" s="226"/>
      <c r="R345" s="48"/>
      <c r="T345" s="227" t="s">
        <v>23</v>
      </c>
      <c r="U345" s="56" t="s">
        <v>47</v>
      </c>
      <c r="V345" s="47"/>
      <c r="W345" s="228">
        <f>V345*K345</f>
        <v>0</v>
      </c>
      <c r="X345" s="228">
        <v>0</v>
      </c>
      <c r="Y345" s="228">
        <f>X345*K345</f>
        <v>0</v>
      </c>
      <c r="Z345" s="228">
        <v>0</v>
      </c>
      <c r="AA345" s="229">
        <f>Z345*K345</f>
        <v>0</v>
      </c>
      <c r="AR345" s="22" t="s">
        <v>244</v>
      </c>
      <c r="AT345" s="22" t="s">
        <v>166</v>
      </c>
      <c r="AU345" s="22" t="s">
        <v>111</v>
      </c>
      <c r="AY345" s="22" t="s">
        <v>165</v>
      </c>
      <c r="BE345" s="142">
        <f>IF(U345="základní",N345,0)</f>
        <v>0</v>
      </c>
      <c r="BF345" s="142">
        <f>IF(U345="snížená",N345,0)</f>
        <v>0</v>
      </c>
      <c r="BG345" s="142">
        <f>IF(U345="zákl. přenesená",N345,0)</f>
        <v>0</v>
      </c>
      <c r="BH345" s="142">
        <f>IF(U345="sníž. přenesená",N345,0)</f>
        <v>0</v>
      </c>
      <c r="BI345" s="142">
        <f>IF(U345="nulová",N345,0)</f>
        <v>0</v>
      </c>
      <c r="BJ345" s="22" t="s">
        <v>25</v>
      </c>
      <c r="BK345" s="142">
        <f>ROUND(L345*K345,2)</f>
        <v>0</v>
      </c>
      <c r="BL345" s="22" t="s">
        <v>244</v>
      </c>
      <c r="BM345" s="22" t="s">
        <v>622</v>
      </c>
    </row>
    <row r="346" s="10" customFormat="1" ht="25.5" customHeight="1">
      <c r="B346" s="231"/>
      <c r="C346" s="232"/>
      <c r="D346" s="232"/>
      <c r="E346" s="233" t="s">
        <v>23</v>
      </c>
      <c r="F346" s="240" t="s">
        <v>623</v>
      </c>
      <c r="G346" s="241"/>
      <c r="H346" s="241"/>
      <c r="I346" s="241"/>
      <c r="J346" s="232"/>
      <c r="K346" s="235">
        <v>18.667999999999999</v>
      </c>
      <c r="L346" s="232"/>
      <c r="M346" s="232"/>
      <c r="N346" s="232"/>
      <c r="O346" s="232"/>
      <c r="P346" s="232"/>
      <c r="Q346" s="232"/>
      <c r="R346" s="236"/>
      <c r="T346" s="237"/>
      <c r="U346" s="232"/>
      <c r="V346" s="232"/>
      <c r="W346" s="232"/>
      <c r="X346" s="232"/>
      <c r="Y346" s="232"/>
      <c r="Z346" s="232"/>
      <c r="AA346" s="238"/>
      <c r="AT346" s="239" t="s">
        <v>184</v>
      </c>
      <c r="AU346" s="239" t="s">
        <v>111</v>
      </c>
      <c r="AV346" s="10" t="s">
        <v>111</v>
      </c>
      <c r="AW346" s="10" t="s">
        <v>39</v>
      </c>
      <c r="AX346" s="10" t="s">
        <v>82</v>
      </c>
      <c r="AY346" s="239" t="s">
        <v>165</v>
      </c>
    </row>
    <row r="347" s="10" customFormat="1" ht="25.5" customHeight="1">
      <c r="B347" s="231"/>
      <c r="C347" s="232"/>
      <c r="D347" s="232"/>
      <c r="E347" s="233" t="s">
        <v>23</v>
      </c>
      <c r="F347" s="234" t="s">
        <v>624</v>
      </c>
      <c r="G347" s="232"/>
      <c r="H347" s="232"/>
      <c r="I347" s="232"/>
      <c r="J347" s="232"/>
      <c r="K347" s="235">
        <v>80.316000000000002</v>
      </c>
      <c r="L347" s="232"/>
      <c r="M347" s="232"/>
      <c r="N347" s="232"/>
      <c r="O347" s="232"/>
      <c r="P347" s="232"/>
      <c r="Q347" s="232"/>
      <c r="R347" s="236"/>
      <c r="T347" s="237"/>
      <c r="U347" s="232"/>
      <c r="V347" s="232"/>
      <c r="W347" s="232"/>
      <c r="X347" s="232"/>
      <c r="Y347" s="232"/>
      <c r="Z347" s="232"/>
      <c r="AA347" s="238"/>
      <c r="AT347" s="239" t="s">
        <v>184</v>
      </c>
      <c r="AU347" s="239" t="s">
        <v>111</v>
      </c>
      <c r="AV347" s="10" t="s">
        <v>111</v>
      </c>
      <c r="AW347" s="10" t="s">
        <v>39</v>
      </c>
      <c r="AX347" s="10" t="s">
        <v>82</v>
      </c>
      <c r="AY347" s="239" t="s">
        <v>165</v>
      </c>
    </row>
    <row r="348" s="11" customFormat="1" ht="16.5" customHeight="1">
      <c r="B348" s="244"/>
      <c r="C348" s="245"/>
      <c r="D348" s="245"/>
      <c r="E348" s="246" t="s">
        <v>23</v>
      </c>
      <c r="F348" s="247" t="s">
        <v>257</v>
      </c>
      <c r="G348" s="245"/>
      <c r="H348" s="245"/>
      <c r="I348" s="245"/>
      <c r="J348" s="245"/>
      <c r="K348" s="248">
        <v>98.983999999999995</v>
      </c>
      <c r="L348" s="245"/>
      <c r="M348" s="245"/>
      <c r="N348" s="245"/>
      <c r="O348" s="245"/>
      <c r="P348" s="245"/>
      <c r="Q348" s="245"/>
      <c r="R348" s="249"/>
      <c r="T348" s="250"/>
      <c r="U348" s="245"/>
      <c r="V348" s="245"/>
      <c r="W348" s="245"/>
      <c r="X348" s="245"/>
      <c r="Y348" s="245"/>
      <c r="Z348" s="245"/>
      <c r="AA348" s="251"/>
      <c r="AT348" s="252" t="s">
        <v>184</v>
      </c>
      <c r="AU348" s="252" t="s">
        <v>111</v>
      </c>
      <c r="AV348" s="11" t="s">
        <v>170</v>
      </c>
      <c r="AW348" s="11" t="s">
        <v>39</v>
      </c>
      <c r="AX348" s="11" t="s">
        <v>25</v>
      </c>
      <c r="AY348" s="252" t="s">
        <v>165</v>
      </c>
    </row>
    <row r="349" s="1" customFormat="1" ht="25.5" customHeight="1">
      <c r="B349" s="46"/>
      <c r="C349" s="219" t="s">
        <v>625</v>
      </c>
      <c r="D349" s="219" t="s">
        <v>166</v>
      </c>
      <c r="E349" s="220" t="s">
        <v>626</v>
      </c>
      <c r="F349" s="221" t="s">
        <v>627</v>
      </c>
      <c r="G349" s="221"/>
      <c r="H349" s="221"/>
      <c r="I349" s="221"/>
      <c r="J349" s="222" t="s">
        <v>180</v>
      </c>
      <c r="K349" s="223">
        <v>71.859999999999999</v>
      </c>
      <c r="L349" s="224">
        <v>0</v>
      </c>
      <c r="M349" s="225"/>
      <c r="N349" s="226">
        <f>ROUND(L349*K349,2)</f>
        <v>0</v>
      </c>
      <c r="O349" s="226"/>
      <c r="P349" s="226"/>
      <c r="Q349" s="226"/>
      <c r="R349" s="48"/>
      <c r="T349" s="227" t="s">
        <v>23</v>
      </c>
      <c r="U349" s="56" t="s">
        <v>47</v>
      </c>
      <c r="V349" s="47"/>
      <c r="W349" s="228">
        <f>V349*K349</f>
        <v>0</v>
      </c>
      <c r="X349" s="228">
        <v>0</v>
      </c>
      <c r="Y349" s="228">
        <f>X349*K349</f>
        <v>0</v>
      </c>
      <c r="Z349" s="228">
        <v>0</v>
      </c>
      <c r="AA349" s="229">
        <f>Z349*K349</f>
        <v>0</v>
      </c>
      <c r="AR349" s="22" t="s">
        <v>244</v>
      </c>
      <c r="AT349" s="22" t="s">
        <v>166</v>
      </c>
      <c r="AU349" s="22" t="s">
        <v>111</v>
      </c>
      <c r="AY349" s="22" t="s">
        <v>165</v>
      </c>
      <c r="BE349" s="142">
        <f>IF(U349="základní",N349,0)</f>
        <v>0</v>
      </c>
      <c r="BF349" s="142">
        <f>IF(U349="snížená",N349,0)</f>
        <v>0</v>
      </c>
      <c r="BG349" s="142">
        <f>IF(U349="zákl. přenesená",N349,0)</f>
        <v>0</v>
      </c>
      <c r="BH349" s="142">
        <f>IF(U349="sníž. přenesená",N349,0)</f>
        <v>0</v>
      </c>
      <c r="BI349" s="142">
        <f>IF(U349="nulová",N349,0)</f>
        <v>0</v>
      </c>
      <c r="BJ349" s="22" t="s">
        <v>25</v>
      </c>
      <c r="BK349" s="142">
        <f>ROUND(L349*K349,2)</f>
        <v>0</v>
      </c>
      <c r="BL349" s="22" t="s">
        <v>244</v>
      </c>
      <c r="BM349" s="22" t="s">
        <v>628</v>
      </c>
    </row>
    <row r="350" s="10" customFormat="1" ht="16.5" customHeight="1">
      <c r="B350" s="231"/>
      <c r="C350" s="232"/>
      <c r="D350" s="232"/>
      <c r="E350" s="233" t="s">
        <v>23</v>
      </c>
      <c r="F350" s="240" t="s">
        <v>629</v>
      </c>
      <c r="G350" s="241"/>
      <c r="H350" s="241"/>
      <c r="I350" s="241"/>
      <c r="J350" s="232"/>
      <c r="K350" s="235">
        <v>71.859999999999999</v>
      </c>
      <c r="L350" s="232"/>
      <c r="M350" s="232"/>
      <c r="N350" s="232"/>
      <c r="O350" s="232"/>
      <c r="P350" s="232"/>
      <c r="Q350" s="232"/>
      <c r="R350" s="236"/>
      <c r="T350" s="237"/>
      <c r="U350" s="232"/>
      <c r="V350" s="232"/>
      <c r="W350" s="232"/>
      <c r="X350" s="232"/>
      <c r="Y350" s="232"/>
      <c r="Z350" s="232"/>
      <c r="AA350" s="238"/>
      <c r="AT350" s="239" t="s">
        <v>184</v>
      </c>
      <c r="AU350" s="239" t="s">
        <v>111</v>
      </c>
      <c r="AV350" s="10" t="s">
        <v>111</v>
      </c>
      <c r="AW350" s="10" t="s">
        <v>39</v>
      </c>
      <c r="AX350" s="10" t="s">
        <v>25</v>
      </c>
      <c r="AY350" s="239" t="s">
        <v>165</v>
      </c>
    </row>
    <row r="351" s="1" customFormat="1" ht="25.5" customHeight="1">
      <c r="B351" s="46"/>
      <c r="C351" s="253" t="s">
        <v>630</v>
      </c>
      <c r="D351" s="253" t="s">
        <v>269</v>
      </c>
      <c r="E351" s="254" t="s">
        <v>631</v>
      </c>
      <c r="F351" s="255" t="s">
        <v>632</v>
      </c>
      <c r="G351" s="255"/>
      <c r="H351" s="255"/>
      <c r="I351" s="255"/>
      <c r="J351" s="256" t="s">
        <v>180</v>
      </c>
      <c r="K351" s="257">
        <v>71.859999999999999</v>
      </c>
      <c r="L351" s="258">
        <v>0</v>
      </c>
      <c r="M351" s="259"/>
      <c r="N351" s="260">
        <f>ROUND(L351*K351,2)</f>
        <v>0</v>
      </c>
      <c r="O351" s="226"/>
      <c r="P351" s="226"/>
      <c r="Q351" s="226"/>
      <c r="R351" s="48"/>
      <c r="T351" s="227" t="s">
        <v>23</v>
      </c>
      <c r="U351" s="56" t="s">
        <v>47</v>
      </c>
      <c r="V351" s="47"/>
      <c r="W351" s="228">
        <f>V351*K351</f>
        <v>0</v>
      </c>
      <c r="X351" s="228">
        <v>0.0070000000000000001</v>
      </c>
      <c r="Y351" s="228">
        <f>X351*K351</f>
        <v>0.50302000000000002</v>
      </c>
      <c r="Z351" s="228">
        <v>0</v>
      </c>
      <c r="AA351" s="229">
        <f>Z351*K351</f>
        <v>0</v>
      </c>
      <c r="AR351" s="22" t="s">
        <v>330</v>
      </c>
      <c r="AT351" s="22" t="s">
        <v>269</v>
      </c>
      <c r="AU351" s="22" t="s">
        <v>111</v>
      </c>
      <c r="AY351" s="22" t="s">
        <v>165</v>
      </c>
      <c r="BE351" s="142">
        <f>IF(U351="základní",N351,0)</f>
        <v>0</v>
      </c>
      <c r="BF351" s="142">
        <f>IF(U351="snížená",N351,0)</f>
        <v>0</v>
      </c>
      <c r="BG351" s="142">
        <f>IF(U351="zákl. přenesená",N351,0)</f>
        <v>0</v>
      </c>
      <c r="BH351" s="142">
        <f>IF(U351="sníž. přenesená",N351,0)</f>
        <v>0</v>
      </c>
      <c r="BI351" s="142">
        <f>IF(U351="nulová",N351,0)</f>
        <v>0</v>
      </c>
      <c r="BJ351" s="22" t="s">
        <v>25</v>
      </c>
      <c r="BK351" s="142">
        <f>ROUND(L351*K351,2)</f>
        <v>0</v>
      </c>
      <c r="BL351" s="22" t="s">
        <v>244</v>
      </c>
      <c r="BM351" s="22" t="s">
        <v>633</v>
      </c>
    </row>
    <row r="352" s="1" customFormat="1" ht="25.5" customHeight="1">
      <c r="B352" s="46"/>
      <c r="C352" s="219" t="s">
        <v>634</v>
      </c>
      <c r="D352" s="219" t="s">
        <v>166</v>
      </c>
      <c r="E352" s="220" t="s">
        <v>635</v>
      </c>
      <c r="F352" s="221" t="s">
        <v>636</v>
      </c>
      <c r="G352" s="221"/>
      <c r="H352" s="221"/>
      <c r="I352" s="221"/>
      <c r="J352" s="222" t="s">
        <v>220</v>
      </c>
      <c r="K352" s="223">
        <v>1.948</v>
      </c>
      <c r="L352" s="224">
        <v>0</v>
      </c>
      <c r="M352" s="225"/>
      <c r="N352" s="226">
        <f>ROUND(L352*K352,2)</f>
        <v>0</v>
      </c>
      <c r="O352" s="226"/>
      <c r="P352" s="226"/>
      <c r="Q352" s="226"/>
      <c r="R352" s="48"/>
      <c r="T352" s="227" t="s">
        <v>23</v>
      </c>
      <c r="U352" s="56" t="s">
        <v>47</v>
      </c>
      <c r="V352" s="47"/>
      <c r="W352" s="228">
        <f>V352*K352</f>
        <v>0</v>
      </c>
      <c r="X352" s="228">
        <v>0</v>
      </c>
      <c r="Y352" s="228">
        <f>X352*K352</f>
        <v>0</v>
      </c>
      <c r="Z352" s="228">
        <v>0</v>
      </c>
      <c r="AA352" s="229">
        <f>Z352*K352</f>
        <v>0</v>
      </c>
      <c r="AR352" s="22" t="s">
        <v>244</v>
      </c>
      <c r="AT352" s="22" t="s">
        <v>166</v>
      </c>
      <c r="AU352" s="22" t="s">
        <v>111</v>
      </c>
      <c r="AY352" s="22" t="s">
        <v>165</v>
      </c>
      <c r="BE352" s="142">
        <f>IF(U352="základní",N352,0)</f>
        <v>0</v>
      </c>
      <c r="BF352" s="142">
        <f>IF(U352="snížená",N352,0)</f>
        <v>0</v>
      </c>
      <c r="BG352" s="142">
        <f>IF(U352="zákl. přenesená",N352,0)</f>
        <v>0</v>
      </c>
      <c r="BH352" s="142">
        <f>IF(U352="sníž. přenesená",N352,0)</f>
        <v>0</v>
      </c>
      <c r="BI352" s="142">
        <f>IF(U352="nulová",N352,0)</f>
        <v>0</v>
      </c>
      <c r="BJ352" s="22" t="s">
        <v>25</v>
      </c>
      <c r="BK352" s="142">
        <f>ROUND(L352*K352,2)</f>
        <v>0</v>
      </c>
      <c r="BL352" s="22" t="s">
        <v>244</v>
      </c>
      <c r="BM352" s="22" t="s">
        <v>637</v>
      </c>
    </row>
    <row r="353" s="9" customFormat="1" ht="29.88" customHeight="1">
      <c r="B353" s="205"/>
      <c r="C353" s="206"/>
      <c r="D353" s="216" t="s">
        <v>136</v>
      </c>
      <c r="E353" s="216"/>
      <c r="F353" s="216"/>
      <c r="G353" s="216"/>
      <c r="H353" s="216"/>
      <c r="I353" s="216"/>
      <c r="J353" s="216"/>
      <c r="K353" s="216"/>
      <c r="L353" s="216"/>
      <c r="M353" s="216"/>
      <c r="N353" s="242">
        <f>BK353</f>
        <v>0</v>
      </c>
      <c r="O353" s="243"/>
      <c r="P353" s="243"/>
      <c r="Q353" s="243"/>
      <c r="R353" s="209"/>
      <c r="T353" s="210"/>
      <c r="U353" s="206"/>
      <c r="V353" s="206"/>
      <c r="W353" s="211">
        <f>SUM(W354:W360)</f>
        <v>0</v>
      </c>
      <c r="X353" s="206"/>
      <c r="Y353" s="211">
        <f>SUM(Y354:Y360)</f>
        <v>0.38400000000000001</v>
      </c>
      <c r="Z353" s="206"/>
      <c r="AA353" s="212">
        <f>SUM(AA354:AA360)</f>
        <v>0.47999999999999998</v>
      </c>
      <c r="AR353" s="213" t="s">
        <v>111</v>
      </c>
      <c r="AT353" s="214" t="s">
        <v>81</v>
      </c>
      <c r="AU353" s="214" t="s">
        <v>25</v>
      </c>
      <c r="AY353" s="213" t="s">
        <v>165</v>
      </c>
      <c r="BK353" s="215">
        <f>SUM(BK354:BK360)</f>
        <v>0</v>
      </c>
    </row>
    <row r="354" s="1" customFormat="1" ht="38.25" customHeight="1">
      <c r="B354" s="46"/>
      <c r="C354" s="219" t="s">
        <v>638</v>
      </c>
      <c r="D354" s="219" t="s">
        <v>166</v>
      </c>
      <c r="E354" s="220" t="s">
        <v>639</v>
      </c>
      <c r="F354" s="221" t="s">
        <v>640</v>
      </c>
      <c r="G354" s="221"/>
      <c r="H354" s="221"/>
      <c r="I354" s="221"/>
      <c r="J354" s="222" t="s">
        <v>180</v>
      </c>
      <c r="K354" s="223">
        <v>19.199999999999999</v>
      </c>
      <c r="L354" s="224">
        <v>0</v>
      </c>
      <c r="M354" s="225"/>
      <c r="N354" s="226">
        <f>ROUND(L354*K354,2)</f>
        <v>0</v>
      </c>
      <c r="O354" s="226"/>
      <c r="P354" s="226"/>
      <c r="Q354" s="226"/>
      <c r="R354" s="48"/>
      <c r="T354" s="227" t="s">
        <v>23</v>
      </c>
      <c r="U354" s="56" t="s">
        <v>47</v>
      </c>
      <c r="V354" s="47"/>
      <c r="W354" s="228">
        <f>V354*K354</f>
        <v>0</v>
      </c>
      <c r="X354" s="228">
        <v>0.02</v>
      </c>
      <c r="Y354" s="228">
        <f>X354*K354</f>
        <v>0.38400000000000001</v>
      </c>
      <c r="Z354" s="228">
        <v>0</v>
      </c>
      <c r="AA354" s="229">
        <f>Z354*K354</f>
        <v>0</v>
      </c>
      <c r="AR354" s="22" t="s">
        <v>244</v>
      </c>
      <c r="AT354" s="22" t="s">
        <v>166</v>
      </c>
      <c r="AU354" s="22" t="s">
        <v>111</v>
      </c>
      <c r="AY354" s="22" t="s">
        <v>165</v>
      </c>
      <c r="BE354" s="142">
        <f>IF(U354="základní",N354,0)</f>
        <v>0</v>
      </c>
      <c r="BF354" s="142">
        <f>IF(U354="snížená",N354,0)</f>
        <v>0</v>
      </c>
      <c r="BG354" s="142">
        <f>IF(U354="zákl. přenesená",N354,0)</f>
        <v>0</v>
      </c>
      <c r="BH354" s="142">
        <f>IF(U354="sníž. přenesená",N354,0)</f>
        <v>0</v>
      </c>
      <c r="BI354" s="142">
        <f>IF(U354="nulová",N354,0)</f>
        <v>0</v>
      </c>
      <c r="BJ354" s="22" t="s">
        <v>25</v>
      </c>
      <c r="BK354" s="142">
        <f>ROUND(L354*K354,2)</f>
        <v>0</v>
      </c>
      <c r="BL354" s="22" t="s">
        <v>244</v>
      </c>
      <c r="BM354" s="22" t="s">
        <v>641</v>
      </c>
    </row>
    <row r="355" s="10" customFormat="1" ht="16.5" customHeight="1">
      <c r="B355" s="231"/>
      <c r="C355" s="232"/>
      <c r="D355" s="232"/>
      <c r="E355" s="233" t="s">
        <v>23</v>
      </c>
      <c r="F355" s="240" t="s">
        <v>642</v>
      </c>
      <c r="G355" s="241"/>
      <c r="H355" s="241"/>
      <c r="I355" s="241"/>
      <c r="J355" s="232"/>
      <c r="K355" s="235">
        <v>19.199999999999999</v>
      </c>
      <c r="L355" s="232"/>
      <c r="M355" s="232"/>
      <c r="N355" s="232"/>
      <c r="O355" s="232"/>
      <c r="P355" s="232"/>
      <c r="Q355" s="232"/>
      <c r="R355" s="236"/>
      <c r="T355" s="237"/>
      <c r="U355" s="232"/>
      <c r="V355" s="232"/>
      <c r="W355" s="232"/>
      <c r="X355" s="232"/>
      <c r="Y355" s="232"/>
      <c r="Z355" s="232"/>
      <c r="AA355" s="238"/>
      <c r="AT355" s="239" t="s">
        <v>184</v>
      </c>
      <c r="AU355" s="239" t="s">
        <v>111</v>
      </c>
      <c r="AV355" s="10" t="s">
        <v>111</v>
      </c>
      <c r="AW355" s="10" t="s">
        <v>39</v>
      </c>
      <c r="AX355" s="10" t="s">
        <v>25</v>
      </c>
      <c r="AY355" s="239" t="s">
        <v>165</v>
      </c>
    </row>
    <row r="356" s="1" customFormat="1" ht="38.25" customHeight="1">
      <c r="B356" s="46"/>
      <c r="C356" s="219" t="s">
        <v>643</v>
      </c>
      <c r="D356" s="219" t="s">
        <v>166</v>
      </c>
      <c r="E356" s="220" t="s">
        <v>644</v>
      </c>
      <c r="F356" s="221" t="s">
        <v>645</v>
      </c>
      <c r="G356" s="221"/>
      <c r="H356" s="221"/>
      <c r="I356" s="221"/>
      <c r="J356" s="222" t="s">
        <v>180</v>
      </c>
      <c r="K356" s="223">
        <v>19.199999999999999</v>
      </c>
      <c r="L356" s="224">
        <v>0</v>
      </c>
      <c r="M356" s="225"/>
      <c r="N356" s="226">
        <f>ROUND(L356*K356,2)</f>
        <v>0</v>
      </c>
      <c r="O356" s="226"/>
      <c r="P356" s="226"/>
      <c r="Q356" s="226"/>
      <c r="R356" s="48"/>
      <c r="T356" s="227" t="s">
        <v>23</v>
      </c>
      <c r="U356" s="56" t="s">
        <v>47</v>
      </c>
      <c r="V356" s="47"/>
      <c r="W356" s="228">
        <f>V356*K356</f>
        <v>0</v>
      </c>
      <c r="X356" s="228">
        <v>0</v>
      </c>
      <c r="Y356" s="228">
        <f>X356*K356</f>
        <v>0</v>
      </c>
      <c r="Z356" s="228">
        <v>0.025000000000000001</v>
      </c>
      <c r="AA356" s="229">
        <f>Z356*K356</f>
        <v>0.47999999999999998</v>
      </c>
      <c r="AR356" s="22" t="s">
        <v>244</v>
      </c>
      <c r="AT356" s="22" t="s">
        <v>166</v>
      </c>
      <c r="AU356" s="22" t="s">
        <v>111</v>
      </c>
      <c r="AY356" s="22" t="s">
        <v>165</v>
      </c>
      <c r="BE356" s="142">
        <f>IF(U356="základní",N356,0)</f>
        <v>0</v>
      </c>
      <c r="BF356" s="142">
        <f>IF(U356="snížená",N356,0)</f>
        <v>0</v>
      </c>
      <c r="BG356" s="142">
        <f>IF(U356="zákl. přenesená",N356,0)</f>
        <v>0</v>
      </c>
      <c r="BH356" s="142">
        <f>IF(U356="sníž. přenesená",N356,0)</f>
        <v>0</v>
      </c>
      <c r="BI356" s="142">
        <f>IF(U356="nulová",N356,0)</f>
        <v>0</v>
      </c>
      <c r="BJ356" s="22" t="s">
        <v>25</v>
      </c>
      <c r="BK356" s="142">
        <f>ROUND(L356*K356,2)</f>
        <v>0</v>
      </c>
      <c r="BL356" s="22" t="s">
        <v>244</v>
      </c>
      <c r="BM356" s="22" t="s">
        <v>646</v>
      </c>
    </row>
    <row r="357" s="10" customFormat="1" ht="16.5" customHeight="1">
      <c r="B357" s="231"/>
      <c r="C357" s="232"/>
      <c r="D357" s="232"/>
      <c r="E357" s="233" t="s">
        <v>23</v>
      </c>
      <c r="F357" s="240" t="s">
        <v>642</v>
      </c>
      <c r="G357" s="241"/>
      <c r="H357" s="241"/>
      <c r="I357" s="241"/>
      <c r="J357" s="232"/>
      <c r="K357" s="235">
        <v>19.199999999999999</v>
      </c>
      <c r="L357" s="232"/>
      <c r="M357" s="232"/>
      <c r="N357" s="232"/>
      <c r="O357" s="232"/>
      <c r="P357" s="232"/>
      <c r="Q357" s="232"/>
      <c r="R357" s="236"/>
      <c r="T357" s="237"/>
      <c r="U357" s="232"/>
      <c r="V357" s="232"/>
      <c r="W357" s="232"/>
      <c r="X357" s="232"/>
      <c r="Y357" s="232"/>
      <c r="Z357" s="232"/>
      <c r="AA357" s="238"/>
      <c r="AT357" s="239" t="s">
        <v>184</v>
      </c>
      <c r="AU357" s="239" t="s">
        <v>111</v>
      </c>
      <c r="AV357" s="10" t="s">
        <v>111</v>
      </c>
      <c r="AW357" s="10" t="s">
        <v>39</v>
      </c>
      <c r="AX357" s="10" t="s">
        <v>25</v>
      </c>
      <c r="AY357" s="239" t="s">
        <v>165</v>
      </c>
    </row>
    <row r="358" s="1" customFormat="1" ht="38.25" customHeight="1">
      <c r="B358" s="46"/>
      <c r="C358" s="219" t="s">
        <v>647</v>
      </c>
      <c r="D358" s="219" t="s">
        <v>166</v>
      </c>
      <c r="E358" s="220" t="s">
        <v>648</v>
      </c>
      <c r="F358" s="221" t="s">
        <v>649</v>
      </c>
      <c r="G358" s="221"/>
      <c r="H358" s="221"/>
      <c r="I358" s="221"/>
      <c r="J358" s="222" t="s">
        <v>169</v>
      </c>
      <c r="K358" s="223">
        <v>4.7999999999999998</v>
      </c>
      <c r="L358" s="224">
        <v>0</v>
      </c>
      <c r="M358" s="225"/>
      <c r="N358" s="226">
        <f>ROUND(L358*K358,2)</f>
        <v>0</v>
      </c>
      <c r="O358" s="226"/>
      <c r="P358" s="226"/>
      <c r="Q358" s="226"/>
      <c r="R358" s="48"/>
      <c r="T358" s="227" t="s">
        <v>23</v>
      </c>
      <c r="U358" s="56" t="s">
        <v>47</v>
      </c>
      <c r="V358" s="47"/>
      <c r="W358" s="228">
        <f>V358*K358</f>
        <v>0</v>
      </c>
      <c r="X358" s="228">
        <v>0</v>
      </c>
      <c r="Y358" s="228">
        <f>X358*K358</f>
        <v>0</v>
      </c>
      <c r="Z358" s="228">
        <v>0</v>
      </c>
      <c r="AA358" s="229">
        <f>Z358*K358</f>
        <v>0</v>
      </c>
      <c r="AR358" s="22" t="s">
        <v>244</v>
      </c>
      <c r="AT358" s="22" t="s">
        <v>166</v>
      </c>
      <c r="AU358" s="22" t="s">
        <v>111</v>
      </c>
      <c r="AY358" s="22" t="s">
        <v>165</v>
      </c>
      <c r="BE358" s="142">
        <f>IF(U358="základní",N358,0)</f>
        <v>0</v>
      </c>
      <c r="BF358" s="142">
        <f>IF(U358="snížená",N358,0)</f>
        <v>0</v>
      </c>
      <c r="BG358" s="142">
        <f>IF(U358="zákl. přenesená",N358,0)</f>
        <v>0</v>
      </c>
      <c r="BH358" s="142">
        <f>IF(U358="sníž. přenesená",N358,0)</f>
        <v>0</v>
      </c>
      <c r="BI358" s="142">
        <f>IF(U358="nulová",N358,0)</f>
        <v>0</v>
      </c>
      <c r="BJ358" s="22" t="s">
        <v>25</v>
      </c>
      <c r="BK358" s="142">
        <f>ROUND(L358*K358,2)</f>
        <v>0</v>
      </c>
      <c r="BL358" s="22" t="s">
        <v>244</v>
      </c>
      <c r="BM358" s="22" t="s">
        <v>650</v>
      </c>
    </row>
    <row r="359" s="10" customFormat="1" ht="16.5" customHeight="1">
      <c r="B359" s="231"/>
      <c r="C359" s="232"/>
      <c r="D359" s="232"/>
      <c r="E359" s="233" t="s">
        <v>23</v>
      </c>
      <c r="F359" s="240" t="s">
        <v>651</v>
      </c>
      <c r="G359" s="241"/>
      <c r="H359" s="241"/>
      <c r="I359" s="241"/>
      <c r="J359" s="232"/>
      <c r="K359" s="235">
        <v>4.7999999999999998</v>
      </c>
      <c r="L359" s="232"/>
      <c r="M359" s="232"/>
      <c r="N359" s="232"/>
      <c r="O359" s="232"/>
      <c r="P359" s="232"/>
      <c r="Q359" s="232"/>
      <c r="R359" s="236"/>
      <c r="T359" s="237"/>
      <c r="U359" s="232"/>
      <c r="V359" s="232"/>
      <c r="W359" s="232"/>
      <c r="X359" s="232"/>
      <c r="Y359" s="232"/>
      <c r="Z359" s="232"/>
      <c r="AA359" s="238"/>
      <c r="AT359" s="239" t="s">
        <v>184</v>
      </c>
      <c r="AU359" s="239" t="s">
        <v>111</v>
      </c>
      <c r="AV359" s="10" t="s">
        <v>111</v>
      </c>
      <c r="AW359" s="10" t="s">
        <v>39</v>
      </c>
      <c r="AX359" s="10" t="s">
        <v>25</v>
      </c>
      <c r="AY359" s="239" t="s">
        <v>165</v>
      </c>
    </row>
    <row r="360" s="1" customFormat="1" ht="25.5" customHeight="1">
      <c r="B360" s="46"/>
      <c r="C360" s="219" t="s">
        <v>652</v>
      </c>
      <c r="D360" s="219" t="s">
        <v>166</v>
      </c>
      <c r="E360" s="220" t="s">
        <v>653</v>
      </c>
      <c r="F360" s="221" t="s">
        <v>654</v>
      </c>
      <c r="G360" s="221"/>
      <c r="H360" s="221"/>
      <c r="I360" s="221"/>
      <c r="J360" s="222" t="s">
        <v>220</v>
      </c>
      <c r="K360" s="223">
        <v>0.38400000000000001</v>
      </c>
      <c r="L360" s="224">
        <v>0</v>
      </c>
      <c r="M360" s="225"/>
      <c r="N360" s="226">
        <f>ROUND(L360*K360,2)</f>
        <v>0</v>
      </c>
      <c r="O360" s="226"/>
      <c r="P360" s="226"/>
      <c r="Q360" s="226"/>
      <c r="R360" s="48"/>
      <c r="T360" s="227" t="s">
        <v>23</v>
      </c>
      <c r="U360" s="56" t="s">
        <v>47</v>
      </c>
      <c r="V360" s="47"/>
      <c r="W360" s="228">
        <f>V360*K360</f>
        <v>0</v>
      </c>
      <c r="X360" s="228">
        <v>0</v>
      </c>
      <c r="Y360" s="228">
        <f>X360*K360</f>
        <v>0</v>
      </c>
      <c r="Z360" s="228">
        <v>0</v>
      </c>
      <c r="AA360" s="229">
        <f>Z360*K360</f>
        <v>0</v>
      </c>
      <c r="AR360" s="22" t="s">
        <v>244</v>
      </c>
      <c r="AT360" s="22" t="s">
        <v>166</v>
      </c>
      <c r="AU360" s="22" t="s">
        <v>111</v>
      </c>
      <c r="AY360" s="22" t="s">
        <v>165</v>
      </c>
      <c r="BE360" s="142">
        <f>IF(U360="základní",N360,0)</f>
        <v>0</v>
      </c>
      <c r="BF360" s="142">
        <f>IF(U360="snížená",N360,0)</f>
        <v>0</v>
      </c>
      <c r="BG360" s="142">
        <f>IF(U360="zákl. přenesená",N360,0)</f>
        <v>0</v>
      </c>
      <c r="BH360" s="142">
        <f>IF(U360="sníž. přenesená",N360,0)</f>
        <v>0</v>
      </c>
      <c r="BI360" s="142">
        <f>IF(U360="nulová",N360,0)</f>
        <v>0</v>
      </c>
      <c r="BJ360" s="22" t="s">
        <v>25</v>
      </c>
      <c r="BK360" s="142">
        <f>ROUND(L360*K360,2)</f>
        <v>0</v>
      </c>
      <c r="BL360" s="22" t="s">
        <v>244</v>
      </c>
      <c r="BM360" s="22" t="s">
        <v>655</v>
      </c>
    </row>
    <row r="361" s="9" customFormat="1" ht="29.88" customHeight="1">
      <c r="B361" s="205"/>
      <c r="C361" s="206"/>
      <c r="D361" s="216" t="s">
        <v>137</v>
      </c>
      <c r="E361" s="216"/>
      <c r="F361" s="216"/>
      <c r="G361" s="216"/>
      <c r="H361" s="216"/>
      <c r="I361" s="216"/>
      <c r="J361" s="216"/>
      <c r="K361" s="216"/>
      <c r="L361" s="216"/>
      <c r="M361" s="216"/>
      <c r="N361" s="242">
        <f>BK361</f>
        <v>0</v>
      </c>
      <c r="O361" s="243"/>
      <c r="P361" s="243"/>
      <c r="Q361" s="243"/>
      <c r="R361" s="209"/>
      <c r="T361" s="210"/>
      <c r="U361" s="206"/>
      <c r="V361" s="206"/>
      <c r="W361" s="211">
        <f>SUM(W362:W372)</f>
        <v>0</v>
      </c>
      <c r="X361" s="206"/>
      <c r="Y361" s="211">
        <f>SUM(Y362:Y372)</f>
        <v>0.77312048</v>
      </c>
      <c r="Z361" s="206"/>
      <c r="AA361" s="212">
        <f>SUM(AA362:AA372)</f>
        <v>1.2179414799999999</v>
      </c>
      <c r="AR361" s="213" t="s">
        <v>111</v>
      </c>
      <c r="AT361" s="214" t="s">
        <v>81</v>
      </c>
      <c r="AU361" s="214" t="s">
        <v>25</v>
      </c>
      <c r="AY361" s="213" t="s">
        <v>165</v>
      </c>
      <c r="BK361" s="215">
        <f>SUM(BK362:BK372)</f>
        <v>0</v>
      </c>
    </row>
    <row r="362" s="1" customFormat="1" ht="51" customHeight="1">
      <c r="B362" s="46"/>
      <c r="C362" s="219" t="s">
        <v>31</v>
      </c>
      <c r="D362" s="219" t="s">
        <v>166</v>
      </c>
      <c r="E362" s="220" t="s">
        <v>656</v>
      </c>
      <c r="F362" s="221" t="s">
        <v>657</v>
      </c>
      <c r="G362" s="221"/>
      <c r="H362" s="221"/>
      <c r="I362" s="221"/>
      <c r="J362" s="222" t="s">
        <v>169</v>
      </c>
      <c r="K362" s="223">
        <v>20</v>
      </c>
      <c r="L362" s="224">
        <v>0</v>
      </c>
      <c r="M362" s="225"/>
      <c r="N362" s="226">
        <f>ROUND(L362*K362,2)</f>
        <v>0</v>
      </c>
      <c r="O362" s="226"/>
      <c r="P362" s="226"/>
      <c r="Q362" s="226"/>
      <c r="R362" s="48"/>
      <c r="T362" s="227" t="s">
        <v>23</v>
      </c>
      <c r="U362" s="56" t="s">
        <v>47</v>
      </c>
      <c r="V362" s="47"/>
      <c r="W362" s="228">
        <f>V362*K362</f>
        <v>0</v>
      </c>
      <c r="X362" s="228">
        <v>0.0074599999999999996</v>
      </c>
      <c r="Y362" s="228">
        <f>X362*K362</f>
        <v>0.1492</v>
      </c>
      <c r="Z362" s="228">
        <v>0</v>
      </c>
      <c r="AA362" s="229">
        <f>Z362*K362</f>
        <v>0</v>
      </c>
      <c r="AR362" s="22" t="s">
        <v>244</v>
      </c>
      <c r="AT362" s="22" t="s">
        <v>166</v>
      </c>
      <c r="AU362" s="22" t="s">
        <v>111</v>
      </c>
      <c r="AY362" s="22" t="s">
        <v>165</v>
      </c>
      <c r="BE362" s="142">
        <f>IF(U362="základní",N362,0)</f>
        <v>0</v>
      </c>
      <c r="BF362" s="142">
        <f>IF(U362="snížená",N362,0)</f>
        <v>0</v>
      </c>
      <c r="BG362" s="142">
        <f>IF(U362="zákl. přenesená",N362,0)</f>
        <v>0</v>
      </c>
      <c r="BH362" s="142">
        <f>IF(U362="sníž. přenesená",N362,0)</f>
        <v>0</v>
      </c>
      <c r="BI362" s="142">
        <f>IF(U362="nulová",N362,0)</f>
        <v>0</v>
      </c>
      <c r="BJ362" s="22" t="s">
        <v>25</v>
      </c>
      <c r="BK362" s="142">
        <f>ROUND(L362*K362,2)</f>
        <v>0</v>
      </c>
      <c r="BL362" s="22" t="s">
        <v>244</v>
      </c>
      <c r="BM362" s="22" t="s">
        <v>658</v>
      </c>
    </row>
    <row r="363" s="10" customFormat="1" ht="16.5" customHeight="1">
      <c r="B363" s="231"/>
      <c r="C363" s="232"/>
      <c r="D363" s="232"/>
      <c r="E363" s="233" t="s">
        <v>23</v>
      </c>
      <c r="F363" s="240" t="s">
        <v>659</v>
      </c>
      <c r="G363" s="241"/>
      <c r="H363" s="241"/>
      <c r="I363" s="241"/>
      <c r="J363" s="232"/>
      <c r="K363" s="235">
        <v>20</v>
      </c>
      <c r="L363" s="232"/>
      <c r="M363" s="232"/>
      <c r="N363" s="232"/>
      <c r="O363" s="232"/>
      <c r="P363" s="232"/>
      <c r="Q363" s="232"/>
      <c r="R363" s="236"/>
      <c r="T363" s="237"/>
      <c r="U363" s="232"/>
      <c r="V363" s="232"/>
      <c r="W363" s="232"/>
      <c r="X363" s="232"/>
      <c r="Y363" s="232"/>
      <c r="Z363" s="232"/>
      <c r="AA363" s="238"/>
      <c r="AT363" s="239" t="s">
        <v>184</v>
      </c>
      <c r="AU363" s="239" t="s">
        <v>111</v>
      </c>
      <c r="AV363" s="10" t="s">
        <v>111</v>
      </c>
      <c r="AW363" s="10" t="s">
        <v>39</v>
      </c>
      <c r="AX363" s="10" t="s">
        <v>25</v>
      </c>
      <c r="AY363" s="239" t="s">
        <v>165</v>
      </c>
    </row>
    <row r="364" s="1" customFormat="1" ht="25.5" customHeight="1">
      <c r="B364" s="46"/>
      <c r="C364" s="219" t="s">
        <v>660</v>
      </c>
      <c r="D364" s="219" t="s">
        <v>166</v>
      </c>
      <c r="E364" s="220" t="s">
        <v>661</v>
      </c>
      <c r="F364" s="221" t="s">
        <v>662</v>
      </c>
      <c r="G364" s="221"/>
      <c r="H364" s="221"/>
      <c r="I364" s="221"/>
      <c r="J364" s="222" t="s">
        <v>169</v>
      </c>
      <c r="K364" s="223">
        <v>14.644</v>
      </c>
      <c r="L364" s="224">
        <v>0</v>
      </c>
      <c r="M364" s="225"/>
      <c r="N364" s="226">
        <f>ROUND(L364*K364,2)</f>
        <v>0</v>
      </c>
      <c r="O364" s="226"/>
      <c r="P364" s="226"/>
      <c r="Q364" s="226"/>
      <c r="R364" s="48"/>
      <c r="T364" s="227" t="s">
        <v>23</v>
      </c>
      <c r="U364" s="56" t="s">
        <v>47</v>
      </c>
      <c r="V364" s="47"/>
      <c r="W364" s="228">
        <f>V364*K364</f>
        <v>0</v>
      </c>
      <c r="X364" s="228">
        <v>0</v>
      </c>
      <c r="Y364" s="228">
        <f>X364*K364</f>
        <v>0</v>
      </c>
      <c r="Z364" s="228">
        <v>0.083169999999999994</v>
      </c>
      <c r="AA364" s="229">
        <f>Z364*K364</f>
        <v>1.2179414799999999</v>
      </c>
      <c r="AR364" s="22" t="s">
        <v>244</v>
      </c>
      <c r="AT364" s="22" t="s">
        <v>166</v>
      </c>
      <c r="AU364" s="22" t="s">
        <v>111</v>
      </c>
      <c r="AY364" s="22" t="s">
        <v>165</v>
      </c>
      <c r="BE364" s="142">
        <f>IF(U364="základní",N364,0)</f>
        <v>0</v>
      </c>
      <c r="BF364" s="142">
        <f>IF(U364="snížená",N364,0)</f>
        <v>0</v>
      </c>
      <c r="BG364" s="142">
        <f>IF(U364="zákl. přenesená",N364,0)</f>
        <v>0</v>
      </c>
      <c r="BH364" s="142">
        <f>IF(U364="sníž. přenesená",N364,0)</f>
        <v>0</v>
      </c>
      <c r="BI364" s="142">
        <f>IF(U364="nulová",N364,0)</f>
        <v>0</v>
      </c>
      <c r="BJ364" s="22" t="s">
        <v>25</v>
      </c>
      <c r="BK364" s="142">
        <f>ROUND(L364*K364,2)</f>
        <v>0</v>
      </c>
      <c r="BL364" s="22" t="s">
        <v>244</v>
      </c>
      <c r="BM364" s="22" t="s">
        <v>663</v>
      </c>
    </row>
    <row r="365" s="10" customFormat="1" ht="16.5" customHeight="1">
      <c r="B365" s="231"/>
      <c r="C365" s="232"/>
      <c r="D365" s="232"/>
      <c r="E365" s="233" t="s">
        <v>23</v>
      </c>
      <c r="F365" s="240" t="s">
        <v>664</v>
      </c>
      <c r="G365" s="241"/>
      <c r="H365" s="241"/>
      <c r="I365" s="241"/>
      <c r="J365" s="232"/>
      <c r="K365" s="235">
        <v>14.644</v>
      </c>
      <c r="L365" s="232"/>
      <c r="M365" s="232"/>
      <c r="N365" s="232"/>
      <c r="O365" s="232"/>
      <c r="P365" s="232"/>
      <c r="Q365" s="232"/>
      <c r="R365" s="236"/>
      <c r="T365" s="237"/>
      <c r="U365" s="232"/>
      <c r="V365" s="232"/>
      <c r="W365" s="232"/>
      <c r="X365" s="232"/>
      <c r="Y365" s="232"/>
      <c r="Z365" s="232"/>
      <c r="AA365" s="238"/>
      <c r="AT365" s="239" t="s">
        <v>184</v>
      </c>
      <c r="AU365" s="239" t="s">
        <v>111</v>
      </c>
      <c r="AV365" s="10" t="s">
        <v>111</v>
      </c>
      <c r="AW365" s="10" t="s">
        <v>39</v>
      </c>
      <c r="AX365" s="10" t="s">
        <v>25</v>
      </c>
      <c r="AY365" s="239" t="s">
        <v>165</v>
      </c>
    </row>
    <row r="366" s="1" customFormat="1" ht="38.25" customHeight="1">
      <c r="B366" s="46"/>
      <c r="C366" s="219" t="s">
        <v>665</v>
      </c>
      <c r="D366" s="219" t="s">
        <v>166</v>
      </c>
      <c r="E366" s="220" t="s">
        <v>666</v>
      </c>
      <c r="F366" s="221" t="s">
        <v>667</v>
      </c>
      <c r="G366" s="221"/>
      <c r="H366" s="221"/>
      <c r="I366" s="221"/>
      <c r="J366" s="222" t="s">
        <v>169</v>
      </c>
      <c r="K366" s="223">
        <v>18.803999999999998</v>
      </c>
      <c r="L366" s="224">
        <v>0</v>
      </c>
      <c r="M366" s="225"/>
      <c r="N366" s="226">
        <f>ROUND(L366*K366,2)</f>
        <v>0</v>
      </c>
      <c r="O366" s="226"/>
      <c r="P366" s="226"/>
      <c r="Q366" s="226"/>
      <c r="R366" s="48"/>
      <c r="T366" s="227" t="s">
        <v>23</v>
      </c>
      <c r="U366" s="56" t="s">
        <v>47</v>
      </c>
      <c r="V366" s="47"/>
      <c r="W366" s="228">
        <f>V366*K366</f>
        <v>0</v>
      </c>
      <c r="X366" s="228">
        <v>0.0039199999999999999</v>
      </c>
      <c r="Y366" s="228">
        <f>X366*K366</f>
        <v>0.073711679999999988</v>
      </c>
      <c r="Z366" s="228">
        <v>0</v>
      </c>
      <c r="AA366" s="229">
        <f>Z366*K366</f>
        <v>0</v>
      </c>
      <c r="AR366" s="22" t="s">
        <v>244</v>
      </c>
      <c r="AT366" s="22" t="s">
        <v>166</v>
      </c>
      <c r="AU366" s="22" t="s">
        <v>111</v>
      </c>
      <c r="AY366" s="22" t="s">
        <v>165</v>
      </c>
      <c r="BE366" s="142">
        <f>IF(U366="základní",N366,0)</f>
        <v>0</v>
      </c>
      <c r="BF366" s="142">
        <f>IF(U366="snížená",N366,0)</f>
        <v>0</v>
      </c>
      <c r="BG366" s="142">
        <f>IF(U366="zákl. přenesená",N366,0)</f>
        <v>0</v>
      </c>
      <c r="BH366" s="142">
        <f>IF(U366="sníž. přenesená",N366,0)</f>
        <v>0</v>
      </c>
      <c r="BI366" s="142">
        <f>IF(U366="nulová",N366,0)</f>
        <v>0</v>
      </c>
      <c r="BJ366" s="22" t="s">
        <v>25</v>
      </c>
      <c r="BK366" s="142">
        <f>ROUND(L366*K366,2)</f>
        <v>0</v>
      </c>
      <c r="BL366" s="22" t="s">
        <v>244</v>
      </c>
      <c r="BM366" s="22" t="s">
        <v>668</v>
      </c>
    </row>
    <row r="367" s="10" customFormat="1" ht="25.5" customHeight="1">
      <c r="B367" s="231"/>
      <c r="C367" s="232"/>
      <c r="D367" s="232"/>
      <c r="E367" s="233" t="s">
        <v>23</v>
      </c>
      <c r="F367" s="240" t="s">
        <v>521</v>
      </c>
      <c r="G367" s="241"/>
      <c r="H367" s="241"/>
      <c r="I367" s="241"/>
      <c r="J367" s="232"/>
      <c r="K367" s="235">
        <v>18.803999999999998</v>
      </c>
      <c r="L367" s="232"/>
      <c r="M367" s="232"/>
      <c r="N367" s="232"/>
      <c r="O367" s="232"/>
      <c r="P367" s="232"/>
      <c r="Q367" s="232"/>
      <c r="R367" s="236"/>
      <c r="T367" s="237"/>
      <c r="U367" s="232"/>
      <c r="V367" s="232"/>
      <c r="W367" s="232"/>
      <c r="X367" s="232"/>
      <c r="Y367" s="232"/>
      <c r="Z367" s="232"/>
      <c r="AA367" s="238"/>
      <c r="AT367" s="239" t="s">
        <v>184</v>
      </c>
      <c r="AU367" s="239" t="s">
        <v>111</v>
      </c>
      <c r="AV367" s="10" t="s">
        <v>111</v>
      </c>
      <c r="AW367" s="10" t="s">
        <v>39</v>
      </c>
      <c r="AX367" s="10" t="s">
        <v>25</v>
      </c>
      <c r="AY367" s="239" t="s">
        <v>165</v>
      </c>
    </row>
    <row r="368" s="1" customFormat="1" ht="38.25" customHeight="1">
      <c r="B368" s="46"/>
      <c r="C368" s="253" t="s">
        <v>669</v>
      </c>
      <c r="D368" s="253" t="s">
        <v>269</v>
      </c>
      <c r="E368" s="254" t="s">
        <v>670</v>
      </c>
      <c r="F368" s="255" t="s">
        <v>671</v>
      </c>
      <c r="G368" s="255"/>
      <c r="H368" s="255"/>
      <c r="I368" s="255"/>
      <c r="J368" s="256" t="s">
        <v>169</v>
      </c>
      <c r="K368" s="257">
        <v>20.684000000000001</v>
      </c>
      <c r="L368" s="258">
        <v>0</v>
      </c>
      <c r="M368" s="259"/>
      <c r="N368" s="260">
        <f>ROUND(L368*K368,2)</f>
        <v>0</v>
      </c>
      <c r="O368" s="226"/>
      <c r="P368" s="226"/>
      <c r="Q368" s="226"/>
      <c r="R368" s="48"/>
      <c r="T368" s="227" t="s">
        <v>23</v>
      </c>
      <c r="U368" s="56" t="s">
        <v>47</v>
      </c>
      <c r="V368" s="47"/>
      <c r="W368" s="228">
        <f>V368*K368</f>
        <v>0</v>
      </c>
      <c r="X368" s="228">
        <v>0.019199999999999998</v>
      </c>
      <c r="Y368" s="228">
        <f>X368*K368</f>
        <v>0.39713280000000001</v>
      </c>
      <c r="Z368" s="228">
        <v>0</v>
      </c>
      <c r="AA368" s="229">
        <f>Z368*K368</f>
        <v>0</v>
      </c>
      <c r="AR368" s="22" t="s">
        <v>330</v>
      </c>
      <c r="AT368" s="22" t="s">
        <v>269</v>
      </c>
      <c r="AU368" s="22" t="s">
        <v>111</v>
      </c>
      <c r="AY368" s="22" t="s">
        <v>165</v>
      </c>
      <c r="BE368" s="142">
        <f>IF(U368="základní",N368,0)</f>
        <v>0</v>
      </c>
      <c r="BF368" s="142">
        <f>IF(U368="snížená",N368,0)</f>
        <v>0</v>
      </c>
      <c r="BG368" s="142">
        <f>IF(U368="zákl. přenesená",N368,0)</f>
        <v>0</v>
      </c>
      <c r="BH368" s="142">
        <f>IF(U368="sníž. přenesená",N368,0)</f>
        <v>0</v>
      </c>
      <c r="BI368" s="142">
        <f>IF(U368="nulová",N368,0)</f>
        <v>0</v>
      </c>
      <c r="BJ368" s="22" t="s">
        <v>25</v>
      </c>
      <c r="BK368" s="142">
        <f>ROUND(L368*K368,2)</f>
        <v>0</v>
      </c>
      <c r="BL368" s="22" t="s">
        <v>244</v>
      </c>
      <c r="BM368" s="22" t="s">
        <v>672</v>
      </c>
    </row>
    <row r="369" s="1" customFormat="1" ht="25.5" customHeight="1">
      <c r="B369" s="46"/>
      <c r="C369" s="219" t="s">
        <v>673</v>
      </c>
      <c r="D369" s="219" t="s">
        <v>166</v>
      </c>
      <c r="E369" s="220" t="s">
        <v>674</v>
      </c>
      <c r="F369" s="221" t="s">
        <v>675</v>
      </c>
      <c r="G369" s="221"/>
      <c r="H369" s="221"/>
      <c r="I369" s="221"/>
      <c r="J369" s="222" t="s">
        <v>169</v>
      </c>
      <c r="K369" s="223">
        <v>19.879999999999999</v>
      </c>
      <c r="L369" s="224">
        <v>0</v>
      </c>
      <c r="M369" s="225"/>
      <c r="N369" s="226">
        <f>ROUND(L369*K369,2)</f>
        <v>0</v>
      </c>
      <c r="O369" s="226"/>
      <c r="P369" s="226"/>
      <c r="Q369" s="226"/>
      <c r="R369" s="48"/>
      <c r="T369" s="227" t="s">
        <v>23</v>
      </c>
      <c r="U369" s="56" t="s">
        <v>47</v>
      </c>
      <c r="V369" s="47"/>
      <c r="W369" s="228">
        <f>V369*K369</f>
        <v>0</v>
      </c>
      <c r="X369" s="228">
        <v>0.0077000000000000002</v>
      </c>
      <c r="Y369" s="228">
        <f>X369*K369</f>
        <v>0.15307599999999999</v>
      </c>
      <c r="Z369" s="228">
        <v>0</v>
      </c>
      <c r="AA369" s="229">
        <f>Z369*K369</f>
        <v>0</v>
      </c>
      <c r="AR369" s="22" t="s">
        <v>244</v>
      </c>
      <c r="AT369" s="22" t="s">
        <v>166</v>
      </c>
      <c r="AU369" s="22" t="s">
        <v>111</v>
      </c>
      <c r="AY369" s="22" t="s">
        <v>165</v>
      </c>
      <c r="BE369" s="142">
        <f>IF(U369="základní",N369,0)</f>
        <v>0</v>
      </c>
      <c r="BF369" s="142">
        <f>IF(U369="snížená",N369,0)</f>
        <v>0</v>
      </c>
      <c r="BG369" s="142">
        <f>IF(U369="zákl. přenesená",N369,0)</f>
        <v>0</v>
      </c>
      <c r="BH369" s="142">
        <f>IF(U369="sníž. přenesená",N369,0)</f>
        <v>0</v>
      </c>
      <c r="BI369" s="142">
        <f>IF(U369="nulová",N369,0)</f>
        <v>0</v>
      </c>
      <c r="BJ369" s="22" t="s">
        <v>25</v>
      </c>
      <c r="BK369" s="142">
        <f>ROUND(L369*K369,2)</f>
        <v>0</v>
      </c>
      <c r="BL369" s="22" t="s">
        <v>244</v>
      </c>
      <c r="BM369" s="22" t="s">
        <v>676</v>
      </c>
    </row>
    <row r="370" s="1" customFormat="1" ht="24" customHeight="1">
      <c r="B370" s="46"/>
      <c r="C370" s="47"/>
      <c r="D370" s="47"/>
      <c r="E370" s="47"/>
      <c r="F370" s="230" t="s">
        <v>677</v>
      </c>
      <c r="G370" s="67"/>
      <c r="H370" s="67"/>
      <c r="I370" s="67"/>
      <c r="J370" s="47"/>
      <c r="K370" s="47"/>
      <c r="L370" s="47"/>
      <c r="M370" s="47"/>
      <c r="N370" s="47"/>
      <c r="O370" s="47"/>
      <c r="P370" s="47"/>
      <c r="Q370" s="47"/>
      <c r="R370" s="48"/>
      <c r="T370" s="189"/>
      <c r="U370" s="47"/>
      <c r="V370" s="47"/>
      <c r="W370" s="47"/>
      <c r="X370" s="47"/>
      <c r="Y370" s="47"/>
      <c r="Z370" s="47"/>
      <c r="AA370" s="100"/>
      <c r="AT370" s="22" t="s">
        <v>173</v>
      </c>
      <c r="AU370" s="22" t="s">
        <v>111</v>
      </c>
    </row>
    <row r="371" s="10" customFormat="1" ht="16.5" customHeight="1">
      <c r="B371" s="231"/>
      <c r="C371" s="232"/>
      <c r="D371" s="232"/>
      <c r="E371" s="233" t="s">
        <v>23</v>
      </c>
      <c r="F371" s="234" t="s">
        <v>678</v>
      </c>
      <c r="G371" s="232"/>
      <c r="H371" s="232"/>
      <c r="I371" s="232"/>
      <c r="J371" s="232"/>
      <c r="K371" s="235">
        <v>19.879999999999999</v>
      </c>
      <c r="L371" s="232"/>
      <c r="M371" s="232"/>
      <c r="N371" s="232"/>
      <c r="O371" s="232"/>
      <c r="P371" s="232"/>
      <c r="Q371" s="232"/>
      <c r="R371" s="236"/>
      <c r="T371" s="237"/>
      <c r="U371" s="232"/>
      <c r="V371" s="232"/>
      <c r="W371" s="232"/>
      <c r="X371" s="232"/>
      <c r="Y371" s="232"/>
      <c r="Z371" s="232"/>
      <c r="AA371" s="238"/>
      <c r="AT371" s="239" t="s">
        <v>184</v>
      </c>
      <c r="AU371" s="239" t="s">
        <v>111</v>
      </c>
      <c r="AV371" s="10" t="s">
        <v>111</v>
      </c>
      <c r="AW371" s="10" t="s">
        <v>39</v>
      </c>
      <c r="AX371" s="10" t="s">
        <v>25</v>
      </c>
      <c r="AY371" s="239" t="s">
        <v>165</v>
      </c>
    </row>
    <row r="372" s="1" customFormat="1" ht="25.5" customHeight="1">
      <c r="B372" s="46"/>
      <c r="C372" s="219" t="s">
        <v>679</v>
      </c>
      <c r="D372" s="219" t="s">
        <v>166</v>
      </c>
      <c r="E372" s="220" t="s">
        <v>680</v>
      </c>
      <c r="F372" s="221" t="s">
        <v>681</v>
      </c>
      <c r="G372" s="221"/>
      <c r="H372" s="221"/>
      <c r="I372" s="221"/>
      <c r="J372" s="222" t="s">
        <v>682</v>
      </c>
      <c r="K372" s="263">
        <v>0</v>
      </c>
      <c r="L372" s="224">
        <v>0</v>
      </c>
      <c r="M372" s="225"/>
      <c r="N372" s="226">
        <f>ROUND(L372*K372,2)</f>
        <v>0</v>
      </c>
      <c r="O372" s="226"/>
      <c r="P372" s="226"/>
      <c r="Q372" s="226"/>
      <c r="R372" s="48"/>
      <c r="T372" s="227" t="s">
        <v>23</v>
      </c>
      <c r="U372" s="56" t="s">
        <v>47</v>
      </c>
      <c r="V372" s="47"/>
      <c r="W372" s="228">
        <f>V372*K372</f>
        <v>0</v>
      </c>
      <c r="X372" s="228">
        <v>0</v>
      </c>
      <c r="Y372" s="228">
        <f>X372*K372</f>
        <v>0</v>
      </c>
      <c r="Z372" s="228">
        <v>0</v>
      </c>
      <c r="AA372" s="229">
        <f>Z372*K372</f>
        <v>0</v>
      </c>
      <c r="AR372" s="22" t="s">
        <v>244</v>
      </c>
      <c r="AT372" s="22" t="s">
        <v>166</v>
      </c>
      <c r="AU372" s="22" t="s">
        <v>111</v>
      </c>
      <c r="AY372" s="22" t="s">
        <v>165</v>
      </c>
      <c r="BE372" s="142">
        <f>IF(U372="základní",N372,0)</f>
        <v>0</v>
      </c>
      <c r="BF372" s="142">
        <f>IF(U372="snížená",N372,0)</f>
        <v>0</v>
      </c>
      <c r="BG372" s="142">
        <f>IF(U372="zákl. přenesená",N372,0)</f>
        <v>0</v>
      </c>
      <c r="BH372" s="142">
        <f>IF(U372="sníž. přenesená",N372,0)</f>
        <v>0</v>
      </c>
      <c r="BI372" s="142">
        <f>IF(U372="nulová",N372,0)</f>
        <v>0</v>
      </c>
      <c r="BJ372" s="22" t="s">
        <v>25</v>
      </c>
      <c r="BK372" s="142">
        <f>ROUND(L372*K372,2)</f>
        <v>0</v>
      </c>
      <c r="BL372" s="22" t="s">
        <v>244</v>
      </c>
      <c r="BM372" s="22" t="s">
        <v>683</v>
      </c>
    </row>
    <row r="373" s="9" customFormat="1" ht="29.88" customHeight="1">
      <c r="B373" s="205"/>
      <c r="C373" s="206"/>
      <c r="D373" s="216" t="s">
        <v>138</v>
      </c>
      <c r="E373" s="216"/>
      <c r="F373" s="216"/>
      <c r="G373" s="216"/>
      <c r="H373" s="216"/>
      <c r="I373" s="216"/>
      <c r="J373" s="216"/>
      <c r="K373" s="216"/>
      <c r="L373" s="216"/>
      <c r="M373" s="216"/>
      <c r="N373" s="242">
        <f>BK373</f>
        <v>0</v>
      </c>
      <c r="O373" s="243"/>
      <c r="P373" s="243"/>
      <c r="Q373" s="243"/>
      <c r="R373" s="209"/>
      <c r="T373" s="210"/>
      <c r="U373" s="206"/>
      <c r="V373" s="206"/>
      <c r="W373" s="211">
        <f>SUM(W374:W377)</f>
        <v>0</v>
      </c>
      <c r="X373" s="206"/>
      <c r="Y373" s="211">
        <f>SUM(Y374:Y377)</f>
        <v>0.014851199999999998</v>
      </c>
      <c r="Z373" s="206"/>
      <c r="AA373" s="212">
        <f>SUM(AA374:AA377)</f>
        <v>0.041697599999999994</v>
      </c>
      <c r="AR373" s="213" t="s">
        <v>111</v>
      </c>
      <c r="AT373" s="214" t="s">
        <v>81</v>
      </c>
      <c r="AU373" s="214" t="s">
        <v>25</v>
      </c>
      <c r="AY373" s="213" t="s">
        <v>165</v>
      </c>
      <c r="BK373" s="215">
        <f>SUM(BK374:BK377)</f>
        <v>0</v>
      </c>
    </row>
    <row r="374" s="1" customFormat="1" ht="25.5" customHeight="1">
      <c r="B374" s="46"/>
      <c r="C374" s="219" t="s">
        <v>684</v>
      </c>
      <c r="D374" s="219" t="s">
        <v>166</v>
      </c>
      <c r="E374" s="220" t="s">
        <v>685</v>
      </c>
      <c r="F374" s="221" t="s">
        <v>686</v>
      </c>
      <c r="G374" s="221"/>
      <c r="H374" s="221"/>
      <c r="I374" s="221"/>
      <c r="J374" s="222" t="s">
        <v>398</v>
      </c>
      <c r="K374" s="223">
        <v>57.119999999999997</v>
      </c>
      <c r="L374" s="224">
        <v>0</v>
      </c>
      <c r="M374" s="225"/>
      <c r="N374" s="226">
        <f>ROUND(L374*K374,2)</f>
        <v>0</v>
      </c>
      <c r="O374" s="226"/>
      <c r="P374" s="226"/>
      <c r="Q374" s="226"/>
      <c r="R374" s="48"/>
      <c r="T374" s="227" t="s">
        <v>23</v>
      </c>
      <c r="U374" s="56" t="s">
        <v>47</v>
      </c>
      <c r="V374" s="47"/>
      <c r="W374" s="228">
        <f>V374*K374</f>
        <v>0</v>
      </c>
      <c r="X374" s="228">
        <v>0.00025999999999999998</v>
      </c>
      <c r="Y374" s="228">
        <f>X374*K374</f>
        <v>0.014851199999999998</v>
      </c>
      <c r="Z374" s="228">
        <v>0.00072999999999999996</v>
      </c>
      <c r="AA374" s="229">
        <f>Z374*K374</f>
        <v>0.041697599999999994</v>
      </c>
      <c r="AR374" s="22" t="s">
        <v>244</v>
      </c>
      <c r="AT374" s="22" t="s">
        <v>166</v>
      </c>
      <c r="AU374" s="22" t="s">
        <v>111</v>
      </c>
      <c r="AY374" s="22" t="s">
        <v>165</v>
      </c>
      <c r="BE374" s="142">
        <f>IF(U374="základní",N374,0)</f>
        <v>0</v>
      </c>
      <c r="BF374" s="142">
        <f>IF(U374="snížená",N374,0)</f>
        <v>0</v>
      </c>
      <c r="BG374" s="142">
        <f>IF(U374="zákl. přenesená",N374,0)</f>
        <v>0</v>
      </c>
      <c r="BH374" s="142">
        <f>IF(U374="sníž. přenesená",N374,0)</f>
        <v>0</v>
      </c>
      <c r="BI374" s="142">
        <f>IF(U374="nulová",N374,0)</f>
        <v>0</v>
      </c>
      <c r="BJ374" s="22" t="s">
        <v>25</v>
      </c>
      <c r="BK374" s="142">
        <f>ROUND(L374*K374,2)</f>
        <v>0</v>
      </c>
      <c r="BL374" s="22" t="s">
        <v>244</v>
      </c>
      <c r="BM374" s="22" t="s">
        <v>687</v>
      </c>
    </row>
    <row r="375" s="1" customFormat="1" ht="16.5" customHeight="1">
      <c r="B375" s="46"/>
      <c r="C375" s="47"/>
      <c r="D375" s="47"/>
      <c r="E375" s="47"/>
      <c r="F375" s="230" t="s">
        <v>688</v>
      </c>
      <c r="G375" s="67"/>
      <c r="H375" s="67"/>
      <c r="I375" s="67"/>
      <c r="J375" s="47"/>
      <c r="K375" s="47"/>
      <c r="L375" s="47"/>
      <c r="M375" s="47"/>
      <c r="N375" s="47"/>
      <c r="O375" s="47"/>
      <c r="P375" s="47"/>
      <c r="Q375" s="47"/>
      <c r="R375" s="48"/>
      <c r="T375" s="189"/>
      <c r="U375" s="47"/>
      <c r="V375" s="47"/>
      <c r="W375" s="47"/>
      <c r="X375" s="47"/>
      <c r="Y375" s="47"/>
      <c r="Z375" s="47"/>
      <c r="AA375" s="100"/>
      <c r="AT375" s="22" t="s">
        <v>173</v>
      </c>
      <c r="AU375" s="22" t="s">
        <v>111</v>
      </c>
    </row>
    <row r="376" s="10" customFormat="1" ht="16.5" customHeight="1">
      <c r="B376" s="231"/>
      <c r="C376" s="232"/>
      <c r="D376" s="232"/>
      <c r="E376" s="233" t="s">
        <v>23</v>
      </c>
      <c r="F376" s="234" t="s">
        <v>689</v>
      </c>
      <c r="G376" s="232"/>
      <c r="H376" s="232"/>
      <c r="I376" s="232"/>
      <c r="J376" s="232"/>
      <c r="K376" s="235">
        <v>57.119999999999997</v>
      </c>
      <c r="L376" s="232"/>
      <c r="M376" s="232"/>
      <c r="N376" s="232"/>
      <c r="O376" s="232"/>
      <c r="P376" s="232"/>
      <c r="Q376" s="232"/>
      <c r="R376" s="236"/>
      <c r="T376" s="237"/>
      <c r="U376" s="232"/>
      <c r="V376" s="232"/>
      <c r="W376" s="232"/>
      <c r="X376" s="232"/>
      <c r="Y376" s="232"/>
      <c r="Z376" s="232"/>
      <c r="AA376" s="238"/>
      <c r="AT376" s="239" t="s">
        <v>184</v>
      </c>
      <c r="AU376" s="239" t="s">
        <v>111</v>
      </c>
      <c r="AV376" s="10" t="s">
        <v>111</v>
      </c>
      <c r="AW376" s="10" t="s">
        <v>39</v>
      </c>
      <c r="AX376" s="10" t="s">
        <v>25</v>
      </c>
      <c r="AY376" s="239" t="s">
        <v>165</v>
      </c>
    </row>
    <row r="377" s="1" customFormat="1" ht="25.5" customHeight="1">
      <c r="B377" s="46"/>
      <c r="C377" s="219" t="s">
        <v>690</v>
      </c>
      <c r="D377" s="219" t="s">
        <v>166</v>
      </c>
      <c r="E377" s="220" t="s">
        <v>691</v>
      </c>
      <c r="F377" s="221" t="s">
        <v>692</v>
      </c>
      <c r="G377" s="221"/>
      <c r="H377" s="221"/>
      <c r="I377" s="221"/>
      <c r="J377" s="222" t="s">
        <v>682</v>
      </c>
      <c r="K377" s="263">
        <v>0</v>
      </c>
      <c r="L377" s="224">
        <v>0</v>
      </c>
      <c r="M377" s="225"/>
      <c r="N377" s="226">
        <f>ROUND(L377*K377,2)</f>
        <v>0</v>
      </c>
      <c r="O377" s="226"/>
      <c r="P377" s="226"/>
      <c r="Q377" s="226"/>
      <c r="R377" s="48"/>
      <c r="T377" s="227" t="s">
        <v>23</v>
      </c>
      <c r="U377" s="56" t="s">
        <v>47</v>
      </c>
      <c r="V377" s="47"/>
      <c r="W377" s="228">
        <f>V377*K377</f>
        <v>0</v>
      </c>
      <c r="X377" s="228">
        <v>0</v>
      </c>
      <c r="Y377" s="228">
        <f>X377*K377</f>
        <v>0</v>
      </c>
      <c r="Z377" s="228">
        <v>0</v>
      </c>
      <c r="AA377" s="229">
        <f>Z377*K377</f>
        <v>0</v>
      </c>
      <c r="AR377" s="22" t="s">
        <v>244</v>
      </c>
      <c r="AT377" s="22" t="s">
        <v>166</v>
      </c>
      <c r="AU377" s="22" t="s">
        <v>111</v>
      </c>
      <c r="AY377" s="22" t="s">
        <v>165</v>
      </c>
      <c r="BE377" s="142">
        <f>IF(U377="základní",N377,0)</f>
        <v>0</v>
      </c>
      <c r="BF377" s="142">
        <f>IF(U377="snížená",N377,0)</f>
        <v>0</v>
      </c>
      <c r="BG377" s="142">
        <f>IF(U377="zákl. přenesená",N377,0)</f>
        <v>0</v>
      </c>
      <c r="BH377" s="142">
        <f>IF(U377="sníž. přenesená",N377,0)</f>
        <v>0</v>
      </c>
      <c r="BI377" s="142">
        <f>IF(U377="nulová",N377,0)</f>
        <v>0</v>
      </c>
      <c r="BJ377" s="22" t="s">
        <v>25</v>
      </c>
      <c r="BK377" s="142">
        <f>ROUND(L377*K377,2)</f>
        <v>0</v>
      </c>
      <c r="BL377" s="22" t="s">
        <v>244</v>
      </c>
      <c r="BM377" s="22" t="s">
        <v>693</v>
      </c>
    </row>
    <row r="378" s="9" customFormat="1" ht="29.88" customHeight="1">
      <c r="B378" s="205"/>
      <c r="C378" s="206"/>
      <c r="D378" s="216" t="s">
        <v>139</v>
      </c>
      <c r="E378" s="216"/>
      <c r="F378" s="216"/>
      <c r="G378" s="216"/>
      <c r="H378" s="216"/>
      <c r="I378" s="216"/>
      <c r="J378" s="216"/>
      <c r="K378" s="216"/>
      <c r="L378" s="216"/>
      <c r="M378" s="216"/>
      <c r="N378" s="242">
        <f>BK378</f>
        <v>0</v>
      </c>
      <c r="O378" s="243"/>
      <c r="P378" s="243"/>
      <c r="Q378" s="243"/>
      <c r="R378" s="209"/>
      <c r="T378" s="210"/>
      <c r="U378" s="206"/>
      <c r="V378" s="206"/>
      <c r="W378" s="211">
        <f>SUM(W379:W385)</f>
        <v>0</v>
      </c>
      <c r="X378" s="206"/>
      <c r="Y378" s="211">
        <f>SUM(Y379:Y385)</f>
        <v>0.09902577500000001</v>
      </c>
      <c r="Z378" s="206"/>
      <c r="AA378" s="212">
        <f>SUM(AA379:AA385)</f>
        <v>0</v>
      </c>
      <c r="AR378" s="213" t="s">
        <v>111</v>
      </c>
      <c r="AT378" s="214" t="s">
        <v>81</v>
      </c>
      <c r="AU378" s="214" t="s">
        <v>25</v>
      </c>
      <c r="AY378" s="213" t="s">
        <v>165</v>
      </c>
      <c r="BK378" s="215">
        <f>SUM(BK379:BK385)</f>
        <v>0</v>
      </c>
    </row>
    <row r="379" s="1" customFormat="1" ht="25.5" customHeight="1">
      <c r="B379" s="46"/>
      <c r="C379" s="219" t="s">
        <v>694</v>
      </c>
      <c r="D379" s="219" t="s">
        <v>166</v>
      </c>
      <c r="E379" s="220" t="s">
        <v>695</v>
      </c>
      <c r="F379" s="221" t="s">
        <v>696</v>
      </c>
      <c r="G379" s="221"/>
      <c r="H379" s="221"/>
      <c r="I379" s="221"/>
      <c r="J379" s="222" t="s">
        <v>169</v>
      </c>
      <c r="K379" s="223">
        <v>289.5</v>
      </c>
      <c r="L379" s="224">
        <v>0</v>
      </c>
      <c r="M379" s="225"/>
      <c r="N379" s="226">
        <f>ROUND(L379*K379,2)</f>
        <v>0</v>
      </c>
      <c r="O379" s="226"/>
      <c r="P379" s="226"/>
      <c r="Q379" s="226"/>
      <c r="R379" s="48"/>
      <c r="T379" s="227" t="s">
        <v>23</v>
      </c>
      <c r="U379" s="56" t="s">
        <v>47</v>
      </c>
      <c r="V379" s="47"/>
      <c r="W379" s="228">
        <f>V379*K379</f>
        <v>0</v>
      </c>
      <c r="X379" s="228">
        <v>0</v>
      </c>
      <c r="Y379" s="228">
        <f>X379*K379</f>
        <v>0</v>
      </c>
      <c r="Z379" s="228">
        <v>0</v>
      </c>
      <c r="AA379" s="229">
        <f>Z379*K379</f>
        <v>0</v>
      </c>
      <c r="AR379" s="22" t="s">
        <v>244</v>
      </c>
      <c r="AT379" s="22" t="s">
        <v>166</v>
      </c>
      <c r="AU379" s="22" t="s">
        <v>111</v>
      </c>
      <c r="AY379" s="22" t="s">
        <v>165</v>
      </c>
      <c r="BE379" s="142">
        <f>IF(U379="základní",N379,0)</f>
        <v>0</v>
      </c>
      <c r="BF379" s="142">
        <f>IF(U379="snížená",N379,0)</f>
        <v>0</v>
      </c>
      <c r="BG379" s="142">
        <f>IF(U379="zákl. přenesená",N379,0)</f>
        <v>0</v>
      </c>
      <c r="BH379" s="142">
        <f>IF(U379="sníž. přenesená",N379,0)</f>
        <v>0</v>
      </c>
      <c r="BI379" s="142">
        <f>IF(U379="nulová",N379,0)</f>
        <v>0</v>
      </c>
      <c r="BJ379" s="22" t="s">
        <v>25</v>
      </c>
      <c r="BK379" s="142">
        <f>ROUND(L379*K379,2)</f>
        <v>0</v>
      </c>
      <c r="BL379" s="22" t="s">
        <v>244</v>
      </c>
      <c r="BM379" s="22" t="s">
        <v>697</v>
      </c>
    </row>
    <row r="380" s="10" customFormat="1" ht="16.5" customHeight="1">
      <c r="B380" s="231"/>
      <c r="C380" s="232"/>
      <c r="D380" s="232"/>
      <c r="E380" s="233" t="s">
        <v>23</v>
      </c>
      <c r="F380" s="240" t="s">
        <v>474</v>
      </c>
      <c r="G380" s="241"/>
      <c r="H380" s="241"/>
      <c r="I380" s="241"/>
      <c r="J380" s="232"/>
      <c r="K380" s="235">
        <v>289.5</v>
      </c>
      <c r="L380" s="232"/>
      <c r="M380" s="232"/>
      <c r="N380" s="232"/>
      <c r="O380" s="232"/>
      <c r="P380" s="232"/>
      <c r="Q380" s="232"/>
      <c r="R380" s="236"/>
      <c r="T380" s="237"/>
      <c r="U380" s="232"/>
      <c r="V380" s="232"/>
      <c r="W380" s="232"/>
      <c r="X380" s="232"/>
      <c r="Y380" s="232"/>
      <c r="Z380" s="232"/>
      <c r="AA380" s="238"/>
      <c r="AT380" s="239" t="s">
        <v>184</v>
      </c>
      <c r="AU380" s="239" t="s">
        <v>111</v>
      </c>
      <c r="AV380" s="10" t="s">
        <v>111</v>
      </c>
      <c r="AW380" s="10" t="s">
        <v>39</v>
      </c>
      <c r="AX380" s="10" t="s">
        <v>25</v>
      </c>
      <c r="AY380" s="239" t="s">
        <v>165</v>
      </c>
    </row>
    <row r="381" s="1" customFormat="1" ht="25.5" customHeight="1">
      <c r="B381" s="46"/>
      <c r="C381" s="253" t="s">
        <v>698</v>
      </c>
      <c r="D381" s="253" t="s">
        <v>269</v>
      </c>
      <c r="E381" s="254" t="s">
        <v>699</v>
      </c>
      <c r="F381" s="255" t="s">
        <v>700</v>
      </c>
      <c r="G381" s="255"/>
      <c r="H381" s="255"/>
      <c r="I381" s="255"/>
      <c r="J381" s="256" t="s">
        <v>169</v>
      </c>
      <c r="K381" s="257">
        <v>303.97500000000002</v>
      </c>
      <c r="L381" s="258">
        <v>0</v>
      </c>
      <c r="M381" s="259"/>
      <c r="N381" s="260">
        <f>ROUND(L381*K381,2)</f>
        <v>0</v>
      </c>
      <c r="O381" s="226"/>
      <c r="P381" s="226"/>
      <c r="Q381" s="226"/>
      <c r="R381" s="48"/>
      <c r="T381" s="227" t="s">
        <v>23</v>
      </c>
      <c r="U381" s="56" t="s">
        <v>47</v>
      </c>
      <c r="V381" s="47"/>
      <c r="W381" s="228">
        <f>V381*K381</f>
        <v>0</v>
      </c>
      <c r="X381" s="228">
        <v>9.9999999999999995E-07</v>
      </c>
      <c r="Y381" s="228">
        <f>X381*K381</f>
        <v>0.000303975</v>
      </c>
      <c r="Z381" s="228">
        <v>0</v>
      </c>
      <c r="AA381" s="229">
        <f>Z381*K381</f>
        <v>0</v>
      </c>
      <c r="AR381" s="22" t="s">
        <v>330</v>
      </c>
      <c r="AT381" s="22" t="s">
        <v>269</v>
      </c>
      <c r="AU381" s="22" t="s">
        <v>111</v>
      </c>
      <c r="AY381" s="22" t="s">
        <v>165</v>
      </c>
      <c r="BE381" s="142">
        <f>IF(U381="základní",N381,0)</f>
        <v>0</v>
      </c>
      <c r="BF381" s="142">
        <f>IF(U381="snížená",N381,0)</f>
        <v>0</v>
      </c>
      <c r="BG381" s="142">
        <f>IF(U381="zákl. přenesená",N381,0)</f>
        <v>0</v>
      </c>
      <c r="BH381" s="142">
        <f>IF(U381="sníž. přenesená",N381,0)</f>
        <v>0</v>
      </c>
      <c r="BI381" s="142">
        <f>IF(U381="nulová",N381,0)</f>
        <v>0</v>
      </c>
      <c r="BJ381" s="22" t="s">
        <v>25</v>
      </c>
      <c r="BK381" s="142">
        <f>ROUND(L381*K381,2)</f>
        <v>0</v>
      </c>
      <c r="BL381" s="22" t="s">
        <v>244</v>
      </c>
      <c r="BM381" s="22" t="s">
        <v>701</v>
      </c>
    </row>
    <row r="382" s="1" customFormat="1" ht="25.5" customHeight="1">
      <c r="B382" s="46"/>
      <c r="C382" s="219" t="s">
        <v>702</v>
      </c>
      <c r="D382" s="219" t="s">
        <v>166</v>
      </c>
      <c r="E382" s="220" t="s">
        <v>703</v>
      </c>
      <c r="F382" s="221" t="s">
        <v>704</v>
      </c>
      <c r="G382" s="221"/>
      <c r="H382" s="221"/>
      <c r="I382" s="221"/>
      <c r="J382" s="222" t="s">
        <v>169</v>
      </c>
      <c r="K382" s="223">
        <v>170.21000000000001</v>
      </c>
      <c r="L382" s="224">
        <v>0</v>
      </c>
      <c r="M382" s="225"/>
      <c r="N382" s="226">
        <f>ROUND(L382*K382,2)</f>
        <v>0</v>
      </c>
      <c r="O382" s="226"/>
      <c r="P382" s="226"/>
      <c r="Q382" s="226"/>
      <c r="R382" s="48"/>
      <c r="T382" s="227" t="s">
        <v>23</v>
      </c>
      <c r="U382" s="56" t="s">
        <v>47</v>
      </c>
      <c r="V382" s="47"/>
      <c r="W382" s="228">
        <f>V382*K382</f>
        <v>0</v>
      </c>
      <c r="X382" s="228">
        <v>0.00016000000000000001</v>
      </c>
      <c r="Y382" s="228">
        <f>X382*K382</f>
        <v>0.027233600000000004</v>
      </c>
      <c r="Z382" s="228">
        <v>0</v>
      </c>
      <c r="AA382" s="229">
        <f>Z382*K382</f>
        <v>0</v>
      </c>
      <c r="AR382" s="22" t="s">
        <v>244</v>
      </c>
      <c r="AT382" s="22" t="s">
        <v>166</v>
      </c>
      <c r="AU382" s="22" t="s">
        <v>111</v>
      </c>
      <c r="AY382" s="22" t="s">
        <v>165</v>
      </c>
      <c r="BE382" s="142">
        <f>IF(U382="základní",N382,0)</f>
        <v>0</v>
      </c>
      <c r="BF382" s="142">
        <f>IF(U382="snížená",N382,0)</f>
        <v>0</v>
      </c>
      <c r="BG382" s="142">
        <f>IF(U382="zákl. přenesená",N382,0)</f>
        <v>0</v>
      </c>
      <c r="BH382" s="142">
        <f>IF(U382="sníž. přenesená",N382,0)</f>
        <v>0</v>
      </c>
      <c r="BI382" s="142">
        <f>IF(U382="nulová",N382,0)</f>
        <v>0</v>
      </c>
      <c r="BJ382" s="22" t="s">
        <v>25</v>
      </c>
      <c r="BK382" s="142">
        <f>ROUND(L382*K382,2)</f>
        <v>0</v>
      </c>
      <c r="BL382" s="22" t="s">
        <v>244</v>
      </c>
      <c r="BM382" s="22" t="s">
        <v>705</v>
      </c>
    </row>
    <row r="383" s="10" customFormat="1" ht="16.5" customHeight="1">
      <c r="B383" s="231"/>
      <c r="C383" s="232"/>
      <c r="D383" s="232"/>
      <c r="E383" s="233" t="s">
        <v>23</v>
      </c>
      <c r="F383" s="240" t="s">
        <v>706</v>
      </c>
      <c r="G383" s="241"/>
      <c r="H383" s="241"/>
      <c r="I383" s="241"/>
      <c r="J383" s="232"/>
      <c r="K383" s="235">
        <v>170.21000000000001</v>
      </c>
      <c r="L383" s="232"/>
      <c r="M383" s="232"/>
      <c r="N383" s="232"/>
      <c r="O383" s="232"/>
      <c r="P383" s="232"/>
      <c r="Q383" s="232"/>
      <c r="R383" s="236"/>
      <c r="T383" s="237"/>
      <c r="U383" s="232"/>
      <c r="V383" s="232"/>
      <c r="W383" s="232"/>
      <c r="X383" s="232"/>
      <c r="Y383" s="232"/>
      <c r="Z383" s="232"/>
      <c r="AA383" s="238"/>
      <c r="AT383" s="239" t="s">
        <v>184</v>
      </c>
      <c r="AU383" s="239" t="s">
        <v>111</v>
      </c>
      <c r="AV383" s="10" t="s">
        <v>111</v>
      </c>
      <c r="AW383" s="10" t="s">
        <v>39</v>
      </c>
      <c r="AX383" s="10" t="s">
        <v>25</v>
      </c>
      <c r="AY383" s="239" t="s">
        <v>165</v>
      </c>
    </row>
    <row r="384" s="1" customFormat="1" ht="25.5" customHeight="1">
      <c r="B384" s="46"/>
      <c r="C384" s="219" t="s">
        <v>707</v>
      </c>
      <c r="D384" s="219" t="s">
        <v>166</v>
      </c>
      <c r="E384" s="220" t="s">
        <v>708</v>
      </c>
      <c r="F384" s="221" t="s">
        <v>709</v>
      </c>
      <c r="G384" s="221"/>
      <c r="H384" s="221"/>
      <c r="I384" s="221"/>
      <c r="J384" s="222" t="s">
        <v>169</v>
      </c>
      <c r="K384" s="223">
        <v>170.21000000000001</v>
      </c>
      <c r="L384" s="224">
        <v>0</v>
      </c>
      <c r="M384" s="225"/>
      <c r="N384" s="226">
        <f>ROUND(L384*K384,2)</f>
        <v>0</v>
      </c>
      <c r="O384" s="226"/>
      <c r="P384" s="226"/>
      <c r="Q384" s="226"/>
      <c r="R384" s="48"/>
      <c r="T384" s="227" t="s">
        <v>23</v>
      </c>
      <c r="U384" s="56" t="s">
        <v>47</v>
      </c>
      <c r="V384" s="47"/>
      <c r="W384" s="228">
        <f>V384*K384</f>
        <v>0</v>
      </c>
      <c r="X384" s="228">
        <v>0.00042000000000000002</v>
      </c>
      <c r="Y384" s="228">
        <f>X384*K384</f>
        <v>0.071488200000000002</v>
      </c>
      <c r="Z384" s="228">
        <v>0</v>
      </c>
      <c r="AA384" s="229">
        <f>Z384*K384</f>
        <v>0</v>
      </c>
      <c r="AR384" s="22" t="s">
        <v>244</v>
      </c>
      <c r="AT384" s="22" t="s">
        <v>166</v>
      </c>
      <c r="AU384" s="22" t="s">
        <v>111</v>
      </c>
      <c r="AY384" s="22" t="s">
        <v>165</v>
      </c>
      <c r="BE384" s="142">
        <f>IF(U384="základní",N384,0)</f>
        <v>0</v>
      </c>
      <c r="BF384" s="142">
        <f>IF(U384="snížená",N384,0)</f>
        <v>0</v>
      </c>
      <c r="BG384" s="142">
        <f>IF(U384="zákl. přenesená",N384,0)</f>
        <v>0</v>
      </c>
      <c r="BH384" s="142">
        <f>IF(U384="sníž. přenesená",N384,0)</f>
        <v>0</v>
      </c>
      <c r="BI384" s="142">
        <f>IF(U384="nulová",N384,0)</f>
        <v>0</v>
      </c>
      <c r="BJ384" s="22" t="s">
        <v>25</v>
      </c>
      <c r="BK384" s="142">
        <f>ROUND(L384*K384,2)</f>
        <v>0</v>
      </c>
      <c r="BL384" s="22" t="s">
        <v>244</v>
      </c>
      <c r="BM384" s="22" t="s">
        <v>710</v>
      </c>
    </row>
    <row r="385" s="10" customFormat="1" ht="16.5" customHeight="1">
      <c r="B385" s="231"/>
      <c r="C385" s="232"/>
      <c r="D385" s="232"/>
      <c r="E385" s="233" t="s">
        <v>23</v>
      </c>
      <c r="F385" s="240" t="s">
        <v>706</v>
      </c>
      <c r="G385" s="241"/>
      <c r="H385" s="241"/>
      <c r="I385" s="241"/>
      <c r="J385" s="232"/>
      <c r="K385" s="235">
        <v>170.21000000000001</v>
      </c>
      <c r="L385" s="232"/>
      <c r="M385" s="232"/>
      <c r="N385" s="232"/>
      <c r="O385" s="232"/>
      <c r="P385" s="232"/>
      <c r="Q385" s="232"/>
      <c r="R385" s="236"/>
      <c r="T385" s="237"/>
      <c r="U385" s="232"/>
      <c r="V385" s="232"/>
      <c r="W385" s="232"/>
      <c r="X385" s="232"/>
      <c r="Y385" s="232"/>
      <c r="Z385" s="232"/>
      <c r="AA385" s="238"/>
      <c r="AT385" s="239" t="s">
        <v>184</v>
      </c>
      <c r="AU385" s="239" t="s">
        <v>111</v>
      </c>
      <c r="AV385" s="10" t="s">
        <v>111</v>
      </c>
      <c r="AW385" s="10" t="s">
        <v>39</v>
      </c>
      <c r="AX385" s="10" t="s">
        <v>25</v>
      </c>
      <c r="AY385" s="239" t="s">
        <v>165</v>
      </c>
    </row>
    <row r="386" s="9" customFormat="1" ht="29.88" customHeight="1">
      <c r="B386" s="205"/>
      <c r="C386" s="206"/>
      <c r="D386" s="216" t="s">
        <v>140</v>
      </c>
      <c r="E386" s="216"/>
      <c r="F386" s="216"/>
      <c r="G386" s="216"/>
      <c r="H386" s="216"/>
      <c r="I386" s="216"/>
      <c r="J386" s="216"/>
      <c r="K386" s="216"/>
      <c r="L386" s="216"/>
      <c r="M386" s="216"/>
      <c r="N386" s="217">
        <f>BK386</f>
        <v>0</v>
      </c>
      <c r="O386" s="218"/>
      <c r="P386" s="218"/>
      <c r="Q386" s="218"/>
      <c r="R386" s="209"/>
      <c r="T386" s="210"/>
      <c r="U386" s="206"/>
      <c r="V386" s="206"/>
      <c r="W386" s="211">
        <f>SUM(W387:W395)</f>
        <v>0</v>
      </c>
      <c r="X386" s="206"/>
      <c r="Y386" s="211">
        <f>SUM(Y387:Y395)</f>
        <v>0.55012499999999998</v>
      </c>
      <c r="Z386" s="206"/>
      <c r="AA386" s="212">
        <f>SUM(AA387:AA395)</f>
        <v>0</v>
      </c>
      <c r="AR386" s="213" t="s">
        <v>111</v>
      </c>
      <c r="AT386" s="214" t="s">
        <v>81</v>
      </c>
      <c r="AU386" s="214" t="s">
        <v>25</v>
      </c>
      <c r="AY386" s="213" t="s">
        <v>165</v>
      </c>
      <c r="BK386" s="215">
        <f>SUM(BK387:BK395)</f>
        <v>0</v>
      </c>
    </row>
    <row r="387" s="1" customFormat="1" ht="25.5" customHeight="1">
      <c r="B387" s="46"/>
      <c r="C387" s="219" t="s">
        <v>711</v>
      </c>
      <c r="D387" s="219" t="s">
        <v>166</v>
      </c>
      <c r="E387" s="220" t="s">
        <v>712</v>
      </c>
      <c r="F387" s="221" t="s">
        <v>713</v>
      </c>
      <c r="G387" s="221"/>
      <c r="H387" s="221"/>
      <c r="I387" s="221"/>
      <c r="J387" s="222" t="s">
        <v>169</v>
      </c>
      <c r="K387" s="223">
        <v>1100.25</v>
      </c>
      <c r="L387" s="224">
        <v>0</v>
      </c>
      <c r="M387" s="225"/>
      <c r="N387" s="226">
        <f>ROUND(L387*K387,2)</f>
        <v>0</v>
      </c>
      <c r="O387" s="226"/>
      <c r="P387" s="226"/>
      <c r="Q387" s="226"/>
      <c r="R387" s="48"/>
      <c r="T387" s="227" t="s">
        <v>23</v>
      </c>
      <c r="U387" s="56" t="s">
        <v>47</v>
      </c>
      <c r="V387" s="47"/>
      <c r="W387" s="228">
        <f>V387*K387</f>
        <v>0</v>
      </c>
      <c r="X387" s="228">
        <v>0</v>
      </c>
      <c r="Y387" s="228">
        <f>X387*K387</f>
        <v>0</v>
      </c>
      <c r="Z387" s="228">
        <v>0</v>
      </c>
      <c r="AA387" s="229">
        <f>Z387*K387</f>
        <v>0</v>
      </c>
      <c r="AR387" s="22" t="s">
        <v>244</v>
      </c>
      <c r="AT387" s="22" t="s">
        <v>166</v>
      </c>
      <c r="AU387" s="22" t="s">
        <v>111</v>
      </c>
      <c r="AY387" s="22" t="s">
        <v>165</v>
      </c>
      <c r="BE387" s="142">
        <f>IF(U387="základní",N387,0)</f>
        <v>0</v>
      </c>
      <c r="BF387" s="142">
        <f>IF(U387="snížená",N387,0)</f>
        <v>0</v>
      </c>
      <c r="BG387" s="142">
        <f>IF(U387="zákl. přenesená",N387,0)</f>
        <v>0</v>
      </c>
      <c r="BH387" s="142">
        <f>IF(U387="sníž. přenesená",N387,0)</f>
        <v>0</v>
      </c>
      <c r="BI387" s="142">
        <f>IF(U387="nulová",N387,0)</f>
        <v>0</v>
      </c>
      <c r="BJ387" s="22" t="s">
        <v>25</v>
      </c>
      <c r="BK387" s="142">
        <f>ROUND(L387*K387,2)</f>
        <v>0</v>
      </c>
      <c r="BL387" s="22" t="s">
        <v>244</v>
      </c>
      <c r="BM387" s="22" t="s">
        <v>714</v>
      </c>
    </row>
    <row r="388" s="1" customFormat="1" ht="24" customHeight="1">
      <c r="B388" s="46"/>
      <c r="C388" s="47"/>
      <c r="D388" s="47"/>
      <c r="E388" s="47"/>
      <c r="F388" s="230" t="s">
        <v>715</v>
      </c>
      <c r="G388" s="67"/>
      <c r="H388" s="67"/>
      <c r="I388" s="67"/>
      <c r="J388" s="47"/>
      <c r="K388" s="47"/>
      <c r="L388" s="47"/>
      <c r="M388" s="47"/>
      <c r="N388" s="47"/>
      <c r="O388" s="47"/>
      <c r="P388" s="47"/>
      <c r="Q388" s="47"/>
      <c r="R388" s="48"/>
      <c r="T388" s="189"/>
      <c r="U388" s="47"/>
      <c r="V388" s="47"/>
      <c r="W388" s="47"/>
      <c r="X388" s="47"/>
      <c r="Y388" s="47"/>
      <c r="Z388" s="47"/>
      <c r="AA388" s="100"/>
      <c r="AT388" s="22" t="s">
        <v>173</v>
      </c>
      <c r="AU388" s="22" t="s">
        <v>111</v>
      </c>
    </row>
    <row r="389" s="10" customFormat="1" ht="16.5" customHeight="1">
      <c r="B389" s="231"/>
      <c r="C389" s="232"/>
      <c r="D389" s="232"/>
      <c r="E389" s="233" t="s">
        <v>23</v>
      </c>
      <c r="F389" s="234" t="s">
        <v>716</v>
      </c>
      <c r="G389" s="232"/>
      <c r="H389" s="232"/>
      <c r="I389" s="232"/>
      <c r="J389" s="232"/>
      <c r="K389" s="235">
        <v>1100.25</v>
      </c>
      <c r="L389" s="232"/>
      <c r="M389" s="232"/>
      <c r="N389" s="232"/>
      <c r="O389" s="232"/>
      <c r="P389" s="232"/>
      <c r="Q389" s="232"/>
      <c r="R389" s="236"/>
      <c r="T389" s="237"/>
      <c r="U389" s="232"/>
      <c r="V389" s="232"/>
      <c r="W389" s="232"/>
      <c r="X389" s="232"/>
      <c r="Y389" s="232"/>
      <c r="Z389" s="232"/>
      <c r="AA389" s="238"/>
      <c r="AT389" s="239" t="s">
        <v>184</v>
      </c>
      <c r="AU389" s="239" t="s">
        <v>111</v>
      </c>
      <c r="AV389" s="10" t="s">
        <v>111</v>
      </c>
      <c r="AW389" s="10" t="s">
        <v>39</v>
      </c>
      <c r="AX389" s="10" t="s">
        <v>25</v>
      </c>
      <c r="AY389" s="239" t="s">
        <v>165</v>
      </c>
    </row>
    <row r="390" s="1" customFormat="1" ht="25.5" customHeight="1">
      <c r="B390" s="46"/>
      <c r="C390" s="219" t="s">
        <v>717</v>
      </c>
      <c r="D390" s="219" t="s">
        <v>166</v>
      </c>
      <c r="E390" s="220" t="s">
        <v>718</v>
      </c>
      <c r="F390" s="221" t="s">
        <v>719</v>
      </c>
      <c r="G390" s="221"/>
      <c r="H390" s="221"/>
      <c r="I390" s="221"/>
      <c r="J390" s="222" t="s">
        <v>169</v>
      </c>
      <c r="K390" s="223">
        <v>1100.25</v>
      </c>
      <c r="L390" s="224">
        <v>0</v>
      </c>
      <c r="M390" s="225"/>
      <c r="N390" s="226">
        <f>ROUND(L390*K390,2)</f>
        <v>0</v>
      </c>
      <c r="O390" s="226"/>
      <c r="P390" s="226"/>
      <c r="Q390" s="226"/>
      <c r="R390" s="48"/>
      <c r="T390" s="227" t="s">
        <v>23</v>
      </c>
      <c r="U390" s="56" t="s">
        <v>47</v>
      </c>
      <c r="V390" s="47"/>
      <c r="W390" s="228">
        <f>V390*K390</f>
        <v>0</v>
      </c>
      <c r="X390" s="228">
        <v>0.00021000000000000001</v>
      </c>
      <c r="Y390" s="228">
        <f>X390*K390</f>
        <v>0.23105250000000002</v>
      </c>
      <c r="Z390" s="228">
        <v>0</v>
      </c>
      <c r="AA390" s="229">
        <f>Z390*K390</f>
        <v>0</v>
      </c>
      <c r="AR390" s="22" t="s">
        <v>244</v>
      </c>
      <c r="AT390" s="22" t="s">
        <v>166</v>
      </c>
      <c r="AU390" s="22" t="s">
        <v>111</v>
      </c>
      <c r="AY390" s="22" t="s">
        <v>165</v>
      </c>
      <c r="BE390" s="142">
        <f>IF(U390="základní",N390,0)</f>
        <v>0</v>
      </c>
      <c r="BF390" s="142">
        <f>IF(U390="snížená",N390,0)</f>
        <v>0</v>
      </c>
      <c r="BG390" s="142">
        <f>IF(U390="zákl. přenesená",N390,0)</f>
        <v>0</v>
      </c>
      <c r="BH390" s="142">
        <f>IF(U390="sníž. přenesená",N390,0)</f>
        <v>0</v>
      </c>
      <c r="BI390" s="142">
        <f>IF(U390="nulová",N390,0)</f>
        <v>0</v>
      </c>
      <c r="BJ390" s="22" t="s">
        <v>25</v>
      </c>
      <c r="BK390" s="142">
        <f>ROUND(L390*K390,2)</f>
        <v>0</v>
      </c>
      <c r="BL390" s="22" t="s">
        <v>244</v>
      </c>
      <c r="BM390" s="22" t="s">
        <v>720</v>
      </c>
    </row>
    <row r="391" s="1" customFormat="1" ht="16.5" customHeight="1">
      <c r="B391" s="46"/>
      <c r="C391" s="47"/>
      <c r="D391" s="47"/>
      <c r="E391" s="47"/>
      <c r="F391" s="230" t="s">
        <v>721</v>
      </c>
      <c r="G391" s="67"/>
      <c r="H391" s="67"/>
      <c r="I391" s="67"/>
      <c r="J391" s="47"/>
      <c r="K391" s="47"/>
      <c r="L391" s="47"/>
      <c r="M391" s="47"/>
      <c r="N391" s="47"/>
      <c r="O391" s="47"/>
      <c r="P391" s="47"/>
      <c r="Q391" s="47"/>
      <c r="R391" s="48"/>
      <c r="T391" s="189"/>
      <c r="U391" s="47"/>
      <c r="V391" s="47"/>
      <c r="W391" s="47"/>
      <c r="X391" s="47"/>
      <c r="Y391" s="47"/>
      <c r="Z391" s="47"/>
      <c r="AA391" s="100"/>
      <c r="AT391" s="22" t="s">
        <v>173</v>
      </c>
      <c r="AU391" s="22" t="s">
        <v>111</v>
      </c>
    </row>
    <row r="392" s="10" customFormat="1" ht="16.5" customHeight="1">
      <c r="B392" s="231"/>
      <c r="C392" s="232"/>
      <c r="D392" s="232"/>
      <c r="E392" s="233" t="s">
        <v>23</v>
      </c>
      <c r="F392" s="234" t="s">
        <v>716</v>
      </c>
      <c r="G392" s="232"/>
      <c r="H392" s="232"/>
      <c r="I392" s="232"/>
      <c r="J392" s="232"/>
      <c r="K392" s="235">
        <v>1100.25</v>
      </c>
      <c r="L392" s="232"/>
      <c r="M392" s="232"/>
      <c r="N392" s="232"/>
      <c r="O392" s="232"/>
      <c r="P392" s="232"/>
      <c r="Q392" s="232"/>
      <c r="R392" s="236"/>
      <c r="T392" s="237"/>
      <c r="U392" s="232"/>
      <c r="V392" s="232"/>
      <c r="W392" s="232"/>
      <c r="X392" s="232"/>
      <c r="Y392" s="232"/>
      <c r="Z392" s="232"/>
      <c r="AA392" s="238"/>
      <c r="AT392" s="239" t="s">
        <v>184</v>
      </c>
      <c r="AU392" s="239" t="s">
        <v>111</v>
      </c>
      <c r="AV392" s="10" t="s">
        <v>111</v>
      </c>
      <c r="AW392" s="10" t="s">
        <v>39</v>
      </c>
      <c r="AX392" s="10" t="s">
        <v>25</v>
      </c>
      <c r="AY392" s="239" t="s">
        <v>165</v>
      </c>
    </row>
    <row r="393" s="1" customFormat="1" ht="38.25" customHeight="1">
      <c r="B393" s="46"/>
      <c r="C393" s="219" t="s">
        <v>722</v>
      </c>
      <c r="D393" s="219" t="s">
        <v>166</v>
      </c>
      <c r="E393" s="220" t="s">
        <v>723</v>
      </c>
      <c r="F393" s="221" t="s">
        <v>724</v>
      </c>
      <c r="G393" s="221"/>
      <c r="H393" s="221"/>
      <c r="I393" s="221"/>
      <c r="J393" s="222" t="s">
        <v>169</v>
      </c>
      <c r="K393" s="223">
        <v>1100.25</v>
      </c>
      <c r="L393" s="224">
        <v>0</v>
      </c>
      <c r="M393" s="225"/>
      <c r="N393" s="226">
        <f>ROUND(L393*K393,2)</f>
        <v>0</v>
      </c>
      <c r="O393" s="226"/>
      <c r="P393" s="226"/>
      <c r="Q393" s="226"/>
      <c r="R393" s="48"/>
      <c r="T393" s="227" t="s">
        <v>23</v>
      </c>
      <c r="U393" s="56" t="s">
        <v>47</v>
      </c>
      <c r="V393" s="47"/>
      <c r="W393" s="228">
        <f>V393*K393</f>
        <v>0</v>
      </c>
      <c r="X393" s="228">
        <v>0.00029</v>
      </c>
      <c r="Y393" s="228">
        <f>X393*K393</f>
        <v>0.31907249999999998</v>
      </c>
      <c r="Z393" s="228">
        <v>0</v>
      </c>
      <c r="AA393" s="229">
        <f>Z393*K393</f>
        <v>0</v>
      </c>
      <c r="AR393" s="22" t="s">
        <v>244</v>
      </c>
      <c r="AT393" s="22" t="s">
        <v>166</v>
      </c>
      <c r="AU393" s="22" t="s">
        <v>111</v>
      </c>
      <c r="AY393" s="22" t="s">
        <v>165</v>
      </c>
      <c r="BE393" s="142">
        <f>IF(U393="základní",N393,0)</f>
        <v>0</v>
      </c>
      <c r="BF393" s="142">
        <f>IF(U393="snížená",N393,0)</f>
        <v>0</v>
      </c>
      <c r="BG393" s="142">
        <f>IF(U393="zákl. přenesená",N393,0)</f>
        <v>0</v>
      </c>
      <c r="BH393" s="142">
        <f>IF(U393="sníž. přenesená",N393,0)</f>
        <v>0</v>
      </c>
      <c r="BI393" s="142">
        <f>IF(U393="nulová",N393,0)</f>
        <v>0</v>
      </c>
      <c r="BJ393" s="22" t="s">
        <v>25</v>
      </c>
      <c r="BK393" s="142">
        <f>ROUND(L393*K393,2)</f>
        <v>0</v>
      </c>
      <c r="BL393" s="22" t="s">
        <v>244</v>
      </c>
      <c r="BM393" s="22" t="s">
        <v>725</v>
      </c>
    </row>
    <row r="394" s="1" customFormat="1" ht="16.5" customHeight="1">
      <c r="B394" s="46"/>
      <c r="C394" s="47"/>
      <c r="D394" s="47"/>
      <c r="E394" s="47"/>
      <c r="F394" s="230" t="s">
        <v>721</v>
      </c>
      <c r="G394" s="67"/>
      <c r="H394" s="67"/>
      <c r="I394" s="67"/>
      <c r="J394" s="47"/>
      <c r="K394" s="47"/>
      <c r="L394" s="47"/>
      <c r="M394" s="47"/>
      <c r="N394" s="47"/>
      <c r="O394" s="47"/>
      <c r="P394" s="47"/>
      <c r="Q394" s="47"/>
      <c r="R394" s="48"/>
      <c r="T394" s="189"/>
      <c r="U394" s="47"/>
      <c r="V394" s="47"/>
      <c r="W394" s="47"/>
      <c r="X394" s="47"/>
      <c r="Y394" s="47"/>
      <c r="Z394" s="47"/>
      <c r="AA394" s="100"/>
      <c r="AT394" s="22" t="s">
        <v>173</v>
      </c>
      <c r="AU394" s="22" t="s">
        <v>111</v>
      </c>
    </row>
    <row r="395" s="10" customFormat="1" ht="16.5" customHeight="1">
      <c r="B395" s="231"/>
      <c r="C395" s="232"/>
      <c r="D395" s="232"/>
      <c r="E395" s="233" t="s">
        <v>23</v>
      </c>
      <c r="F395" s="234" t="s">
        <v>716</v>
      </c>
      <c r="G395" s="232"/>
      <c r="H395" s="232"/>
      <c r="I395" s="232"/>
      <c r="J395" s="232"/>
      <c r="K395" s="235">
        <v>1100.25</v>
      </c>
      <c r="L395" s="232"/>
      <c r="M395" s="232"/>
      <c r="N395" s="232"/>
      <c r="O395" s="232"/>
      <c r="P395" s="232"/>
      <c r="Q395" s="232"/>
      <c r="R395" s="236"/>
      <c r="T395" s="237"/>
      <c r="U395" s="232"/>
      <c r="V395" s="232"/>
      <c r="W395" s="232"/>
      <c r="X395" s="232"/>
      <c r="Y395" s="232"/>
      <c r="Z395" s="232"/>
      <c r="AA395" s="238"/>
      <c r="AT395" s="239" t="s">
        <v>184</v>
      </c>
      <c r="AU395" s="239" t="s">
        <v>111</v>
      </c>
      <c r="AV395" s="10" t="s">
        <v>111</v>
      </c>
      <c r="AW395" s="10" t="s">
        <v>39</v>
      </c>
      <c r="AX395" s="10" t="s">
        <v>25</v>
      </c>
      <c r="AY395" s="239" t="s">
        <v>165</v>
      </c>
    </row>
    <row r="396" s="9" customFormat="1" ht="29.88" customHeight="1">
      <c r="B396" s="205"/>
      <c r="C396" s="206"/>
      <c r="D396" s="216" t="s">
        <v>141</v>
      </c>
      <c r="E396" s="216"/>
      <c r="F396" s="216"/>
      <c r="G396" s="216"/>
      <c r="H396" s="216"/>
      <c r="I396" s="216"/>
      <c r="J396" s="216"/>
      <c r="K396" s="216"/>
      <c r="L396" s="216"/>
      <c r="M396" s="216"/>
      <c r="N396" s="217">
        <f>BK396</f>
        <v>0</v>
      </c>
      <c r="O396" s="218"/>
      <c r="P396" s="218"/>
      <c r="Q396" s="218"/>
      <c r="R396" s="209"/>
      <c r="T396" s="210"/>
      <c r="U396" s="206"/>
      <c r="V396" s="206"/>
      <c r="W396" s="211">
        <f>SUM(W397:W398)</f>
        <v>0</v>
      </c>
      <c r="X396" s="206"/>
      <c r="Y396" s="211">
        <f>SUM(Y397:Y398)</f>
        <v>1.3584786</v>
      </c>
      <c r="Z396" s="206"/>
      <c r="AA396" s="212">
        <f>SUM(AA397:AA398)</f>
        <v>0</v>
      </c>
      <c r="AR396" s="213" t="s">
        <v>111</v>
      </c>
      <c r="AT396" s="214" t="s">
        <v>81</v>
      </c>
      <c r="AU396" s="214" t="s">
        <v>25</v>
      </c>
      <c r="AY396" s="213" t="s">
        <v>165</v>
      </c>
      <c r="BK396" s="215">
        <f>SUM(BK397:BK398)</f>
        <v>0</v>
      </c>
    </row>
    <row r="397" s="1" customFormat="1" ht="38.25" customHeight="1">
      <c r="B397" s="46"/>
      <c r="C397" s="219" t="s">
        <v>726</v>
      </c>
      <c r="D397" s="219" t="s">
        <v>166</v>
      </c>
      <c r="E397" s="220" t="s">
        <v>727</v>
      </c>
      <c r="F397" s="221" t="s">
        <v>728</v>
      </c>
      <c r="G397" s="221"/>
      <c r="H397" s="221"/>
      <c r="I397" s="221"/>
      <c r="J397" s="222" t="s">
        <v>169</v>
      </c>
      <c r="K397" s="223">
        <v>96.346000000000004</v>
      </c>
      <c r="L397" s="224">
        <v>0</v>
      </c>
      <c r="M397" s="225"/>
      <c r="N397" s="226">
        <f>ROUND(L397*K397,2)</f>
        <v>0</v>
      </c>
      <c r="O397" s="226"/>
      <c r="P397" s="226"/>
      <c r="Q397" s="226"/>
      <c r="R397" s="48"/>
      <c r="T397" s="227" t="s">
        <v>23</v>
      </c>
      <c r="U397" s="56" t="s">
        <v>47</v>
      </c>
      <c r="V397" s="47"/>
      <c r="W397" s="228">
        <f>V397*K397</f>
        <v>0</v>
      </c>
      <c r="X397" s="228">
        <v>0</v>
      </c>
      <c r="Y397" s="228">
        <f>X397*K397</f>
        <v>0</v>
      </c>
      <c r="Z397" s="228">
        <v>0</v>
      </c>
      <c r="AA397" s="229">
        <f>Z397*K397</f>
        <v>0</v>
      </c>
      <c r="AR397" s="22" t="s">
        <v>244</v>
      </c>
      <c r="AT397" s="22" t="s">
        <v>166</v>
      </c>
      <c r="AU397" s="22" t="s">
        <v>111</v>
      </c>
      <c r="AY397" s="22" t="s">
        <v>165</v>
      </c>
      <c r="BE397" s="142">
        <f>IF(U397="základní",N397,0)</f>
        <v>0</v>
      </c>
      <c r="BF397" s="142">
        <f>IF(U397="snížená",N397,0)</f>
        <v>0</v>
      </c>
      <c r="BG397" s="142">
        <f>IF(U397="zákl. přenesená",N397,0)</f>
        <v>0</v>
      </c>
      <c r="BH397" s="142">
        <f>IF(U397="sníž. přenesená",N397,0)</f>
        <v>0</v>
      </c>
      <c r="BI397" s="142">
        <f>IF(U397="nulová",N397,0)</f>
        <v>0</v>
      </c>
      <c r="BJ397" s="22" t="s">
        <v>25</v>
      </c>
      <c r="BK397" s="142">
        <f>ROUND(L397*K397,2)</f>
        <v>0</v>
      </c>
      <c r="BL397" s="22" t="s">
        <v>244</v>
      </c>
      <c r="BM397" s="22" t="s">
        <v>729</v>
      </c>
    </row>
    <row r="398" s="1" customFormat="1" ht="16.5" customHeight="1">
      <c r="B398" s="46"/>
      <c r="C398" s="253" t="s">
        <v>730</v>
      </c>
      <c r="D398" s="253" t="s">
        <v>269</v>
      </c>
      <c r="E398" s="254" t="s">
        <v>731</v>
      </c>
      <c r="F398" s="255" t="s">
        <v>732</v>
      </c>
      <c r="G398" s="255"/>
      <c r="H398" s="255"/>
      <c r="I398" s="255"/>
      <c r="J398" s="256" t="s">
        <v>169</v>
      </c>
      <c r="K398" s="257">
        <v>96.346000000000004</v>
      </c>
      <c r="L398" s="258">
        <v>0</v>
      </c>
      <c r="M398" s="259"/>
      <c r="N398" s="260">
        <f>ROUND(L398*K398,2)</f>
        <v>0</v>
      </c>
      <c r="O398" s="226"/>
      <c r="P398" s="226"/>
      <c r="Q398" s="226"/>
      <c r="R398" s="48"/>
      <c r="T398" s="227" t="s">
        <v>23</v>
      </c>
      <c r="U398" s="56" t="s">
        <v>47</v>
      </c>
      <c r="V398" s="47"/>
      <c r="W398" s="228">
        <f>V398*K398</f>
        <v>0</v>
      </c>
      <c r="X398" s="228">
        <v>0.0141</v>
      </c>
      <c r="Y398" s="228">
        <f>X398*K398</f>
        <v>1.3584786</v>
      </c>
      <c r="Z398" s="228">
        <v>0</v>
      </c>
      <c r="AA398" s="229">
        <f>Z398*K398</f>
        <v>0</v>
      </c>
      <c r="AR398" s="22" t="s">
        <v>330</v>
      </c>
      <c r="AT398" s="22" t="s">
        <v>269</v>
      </c>
      <c r="AU398" s="22" t="s">
        <v>111</v>
      </c>
      <c r="AY398" s="22" t="s">
        <v>165</v>
      </c>
      <c r="BE398" s="142">
        <f>IF(U398="základní",N398,0)</f>
        <v>0</v>
      </c>
      <c r="BF398" s="142">
        <f>IF(U398="snížená",N398,0)</f>
        <v>0</v>
      </c>
      <c r="BG398" s="142">
        <f>IF(U398="zákl. přenesená",N398,0)</f>
        <v>0</v>
      </c>
      <c r="BH398" s="142">
        <f>IF(U398="sníž. přenesená",N398,0)</f>
        <v>0</v>
      </c>
      <c r="BI398" s="142">
        <f>IF(U398="nulová",N398,0)</f>
        <v>0</v>
      </c>
      <c r="BJ398" s="22" t="s">
        <v>25</v>
      </c>
      <c r="BK398" s="142">
        <f>ROUND(L398*K398,2)</f>
        <v>0</v>
      </c>
      <c r="BL398" s="22" t="s">
        <v>244</v>
      </c>
      <c r="BM398" s="22" t="s">
        <v>733</v>
      </c>
    </row>
    <row r="399" s="1" customFormat="1" ht="49.92" customHeight="1">
      <c r="B399" s="46"/>
      <c r="C399" s="47"/>
      <c r="D399" s="207" t="s">
        <v>734</v>
      </c>
      <c r="E399" s="47"/>
      <c r="F399" s="47"/>
      <c r="G399" s="47"/>
      <c r="H399" s="47"/>
      <c r="I399" s="47"/>
      <c r="J399" s="47"/>
      <c r="K399" s="47"/>
      <c r="L399" s="47"/>
      <c r="M399" s="47"/>
      <c r="N399" s="261">
        <f>BK399</f>
        <v>0</v>
      </c>
      <c r="O399" s="262"/>
      <c r="P399" s="262"/>
      <c r="Q399" s="262"/>
      <c r="R399" s="48"/>
      <c r="T399" s="193"/>
      <c r="U399" s="72"/>
      <c r="V399" s="72"/>
      <c r="W399" s="72"/>
      <c r="X399" s="72"/>
      <c r="Y399" s="72"/>
      <c r="Z399" s="72"/>
      <c r="AA399" s="74"/>
      <c r="AT399" s="22" t="s">
        <v>81</v>
      </c>
      <c r="AU399" s="22" t="s">
        <v>82</v>
      </c>
      <c r="AY399" s="22" t="s">
        <v>735</v>
      </c>
      <c r="BK399" s="142">
        <v>0</v>
      </c>
    </row>
    <row r="400" s="1" customFormat="1" ht="6.96" customHeight="1">
      <c r="B400" s="75"/>
      <c r="C400" s="76"/>
      <c r="D400" s="76"/>
      <c r="E400" s="76"/>
      <c r="F400" s="76"/>
      <c r="G400" s="76"/>
      <c r="H400" s="76"/>
      <c r="I400" s="76"/>
      <c r="J400" s="76"/>
      <c r="K400" s="76"/>
      <c r="L400" s="76"/>
      <c r="M400" s="76"/>
      <c r="N400" s="76"/>
      <c r="O400" s="76"/>
      <c r="P400" s="76"/>
      <c r="Q400" s="76"/>
      <c r="R400" s="77"/>
    </row>
  </sheetData>
  <sheetProtection sheet="1" formatColumns="0" formatRows="0" objects="1" scenarios="1" spinCount="10" saltValue="tR+szHMPTbZ4hSps1f+nLqxbXQfcTKlrAdkpedRbnyRphQKvPeCT2uu1OhZdISkgKpnMDkLQEbizgLOEFYhezQ==" hashValue="lDumnGKFH+c4Eu6zCLHRM6O4QLaNEP7hXIKtO1zrvMJ3bfz0JcGCKe6tpfVpj1zZJ1M1YG1YG34y1L9hiuyg8g==" algorithmName="SHA-512" password="CC35"/>
  <mergeCells count="57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10:Q110"/>
    <mergeCell ref="D111:H111"/>
    <mergeCell ref="N111:Q111"/>
    <mergeCell ref="D112:H112"/>
    <mergeCell ref="N112:Q112"/>
    <mergeCell ref="D113:H113"/>
    <mergeCell ref="N113:Q113"/>
    <mergeCell ref="D114:H114"/>
    <mergeCell ref="N114:Q114"/>
    <mergeCell ref="D115:H115"/>
    <mergeCell ref="N115:Q115"/>
    <mergeCell ref="N116:Q116"/>
    <mergeCell ref="L118:Q118"/>
    <mergeCell ref="C124:Q124"/>
    <mergeCell ref="F126:P126"/>
    <mergeCell ref="F127:P127"/>
    <mergeCell ref="M129:P129"/>
    <mergeCell ref="M131:Q131"/>
    <mergeCell ref="M132:Q132"/>
    <mergeCell ref="F134:I134"/>
    <mergeCell ref="L134:M134"/>
    <mergeCell ref="N134:Q134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F166:I166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F176:I176"/>
    <mergeCell ref="L176:M176"/>
    <mergeCell ref="N176:Q176"/>
    <mergeCell ref="F177:I177"/>
    <mergeCell ref="F178:I178"/>
    <mergeCell ref="F179:I179"/>
    <mergeCell ref="F180:I180"/>
    <mergeCell ref="F181:I181"/>
    <mergeCell ref="F182:I182"/>
    <mergeCell ref="F183:I183"/>
    <mergeCell ref="L183:M183"/>
    <mergeCell ref="N183:Q183"/>
    <mergeCell ref="F184:I184"/>
    <mergeCell ref="F185:I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L200:M200"/>
    <mergeCell ref="N200:Q200"/>
    <mergeCell ref="F201:I201"/>
    <mergeCell ref="L201:M201"/>
    <mergeCell ref="N201:Q201"/>
    <mergeCell ref="F202:I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F212:I212"/>
    <mergeCell ref="L212:M212"/>
    <mergeCell ref="N212:Q212"/>
    <mergeCell ref="F213:I213"/>
    <mergeCell ref="F214:I214"/>
    <mergeCell ref="F215:I215"/>
    <mergeCell ref="L215:M215"/>
    <mergeCell ref="N215:Q215"/>
    <mergeCell ref="F216:I216"/>
    <mergeCell ref="F217:I217"/>
    <mergeCell ref="F218:I218"/>
    <mergeCell ref="F219:I219"/>
    <mergeCell ref="L219:M219"/>
    <mergeCell ref="N219:Q219"/>
    <mergeCell ref="F220:I220"/>
    <mergeCell ref="F221:I221"/>
    <mergeCell ref="F222:I222"/>
    <mergeCell ref="L222:M222"/>
    <mergeCell ref="N222:Q222"/>
    <mergeCell ref="F223:I223"/>
    <mergeCell ref="F224:I224"/>
    <mergeCell ref="L224:M224"/>
    <mergeCell ref="N224:Q224"/>
    <mergeCell ref="F225:I225"/>
    <mergeCell ref="F226:I226"/>
    <mergeCell ref="L226:M226"/>
    <mergeCell ref="N226:Q226"/>
    <mergeCell ref="F227:I227"/>
    <mergeCell ref="F228:I228"/>
    <mergeCell ref="L228:M228"/>
    <mergeCell ref="N228:Q228"/>
    <mergeCell ref="F229:I229"/>
    <mergeCell ref="F230:I230"/>
    <mergeCell ref="F231:I231"/>
    <mergeCell ref="L231:M231"/>
    <mergeCell ref="N231:Q231"/>
    <mergeCell ref="F232:I232"/>
    <mergeCell ref="F233:I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7:I237"/>
    <mergeCell ref="L237:M237"/>
    <mergeCell ref="N237:Q237"/>
    <mergeCell ref="F238:I238"/>
    <mergeCell ref="F239:I239"/>
    <mergeCell ref="F240:I240"/>
    <mergeCell ref="L240:M240"/>
    <mergeCell ref="N240:Q240"/>
    <mergeCell ref="F241:I241"/>
    <mergeCell ref="F242:I242"/>
    <mergeCell ref="L242:M242"/>
    <mergeCell ref="N242:Q242"/>
    <mergeCell ref="F243:I243"/>
    <mergeCell ref="L243:M243"/>
    <mergeCell ref="N243:Q243"/>
    <mergeCell ref="F244:I244"/>
    <mergeCell ref="F245:I245"/>
    <mergeCell ref="L245:M245"/>
    <mergeCell ref="N245:Q245"/>
    <mergeCell ref="F247:I247"/>
    <mergeCell ref="L247:M247"/>
    <mergeCell ref="N247:Q247"/>
    <mergeCell ref="F248:I248"/>
    <mergeCell ref="F249:I249"/>
    <mergeCell ref="F250:I250"/>
    <mergeCell ref="L250:M250"/>
    <mergeCell ref="N250:Q250"/>
    <mergeCell ref="F251:I251"/>
    <mergeCell ref="F252:I252"/>
    <mergeCell ref="L252:M252"/>
    <mergeCell ref="N252:Q252"/>
    <mergeCell ref="F253:I253"/>
    <mergeCell ref="F254:I254"/>
    <mergeCell ref="L254:M254"/>
    <mergeCell ref="N254:Q254"/>
    <mergeCell ref="F255:I255"/>
    <mergeCell ref="L255:M255"/>
    <mergeCell ref="N255:Q255"/>
    <mergeCell ref="F256:I256"/>
    <mergeCell ref="F257:I257"/>
    <mergeCell ref="L257:M257"/>
    <mergeCell ref="N257:Q257"/>
    <mergeCell ref="F258:I258"/>
    <mergeCell ref="F259:I259"/>
    <mergeCell ref="L259:M259"/>
    <mergeCell ref="N259:Q259"/>
    <mergeCell ref="F260:I260"/>
    <mergeCell ref="F261:I261"/>
    <mergeCell ref="L261:M261"/>
    <mergeCell ref="N261:Q261"/>
    <mergeCell ref="F262:I262"/>
    <mergeCell ref="F263:I263"/>
    <mergeCell ref="L263:M263"/>
    <mergeCell ref="N263:Q263"/>
    <mergeCell ref="F264:I264"/>
    <mergeCell ref="F265:I265"/>
    <mergeCell ref="L265:M265"/>
    <mergeCell ref="N265:Q265"/>
    <mergeCell ref="F266:I266"/>
    <mergeCell ref="F267:I267"/>
    <mergeCell ref="L267:M267"/>
    <mergeCell ref="N267:Q267"/>
    <mergeCell ref="F268:I268"/>
    <mergeCell ref="F269:I269"/>
    <mergeCell ref="L269:M269"/>
    <mergeCell ref="N269:Q269"/>
    <mergeCell ref="F270:I270"/>
    <mergeCell ref="F271:I271"/>
    <mergeCell ref="L271:M271"/>
    <mergeCell ref="N271:Q271"/>
    <mergeCell ref="F272:I272"/>
    <mergeCell ref="F273:I273"/>
    <mergeCell ref="L273:M273"/>
    <mergeCell ref="N273:Q273"/>
    <mergeCell ref="F274:I274"/>
    <mergeCell ref="F275:I275"/>
    <mergeCell ref="L275:M275"/>
    <mergeCell ref="N275:Q275"/>
    <mergeCell ref="F276:I276"/>
    <mergeCell ref="F277:I277"/>
    <mergeCell ref="L277:M277"/>
    <mergeCell ref="N277:Q277"/>
    <mergeCell ref="F278:I278"/>
    <mergeCell ref="F279:I279"/>
    <mergeCell ref="F280:I280"/>
    <mergeCell ref="L280:M280"/>
    <mergeCell ref="N280:Q280"/>
    <mergeCell ref="F281:I281"/>
    <mergeCell ref="L281:M281"/>
    <mergeCell ref="N281:Q281"/>
    <mergeCell ref="F282:I282"/>
    <mergeCell ref="F283:I283"/>
    <mergeCell ref="L283:M283"/>
    <mergeCell ref="N283:Q283"/>
    <mergeCell ref="F284:I284"/>
    <mergeCell ref="F285:I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F291:I291"/>
    <mergeCell ref="L291:M291"/>
    <mergeCell ref="N291:Q291"/>
    <mergeCell ref="F293:I293"/>
    <mergeCell ref="L293:M293"/>
    <mergeCell ref="N293:Q293"/>
    <mergeCell ref="F296:I296"/>
    <mergeCell ref="L296:M296"/>
    <mergeCell ref="N296:Q296"/>
    <mergeCell ref="F297:I297"/>
    <mergeCell ref="F298:I298"/>
    <mergeCell ref="F299:I299"/>
    <mergeCell ref="L299:M299"/>
    <mergeCell ref="N299:Q299"/>
    <mergeCell ref="F300:I300"/>
    <mergeCell ref="F301:I301"/>
    <mergeCell ref="L301:M301"/>
    <mergeCell ref="N301:Q301"/>
    <mergeCell ref="F302:I302"/>
    <mergeCell ref="F303:I303"/>
    <mergeCell ref="F304:I304"/>
    <mergeCell ref="L304:M304"/>
    <mergeCell ref="N304:Q304"/>
    <mergeCell ref="F305:I305"/>
    <mergeCell ref="L305:M305"/>
    <mergeCell ref="N305:Q305"/>
    <mergeCell ref="F306:I306"/>
    <mergeCell ref="F307:I307"/>
    <mergeCell ref="F308:I308"/>
    <mergeCell ref="L308:M308"/>
    <mergeCell ref="N308:Q308"/>
    <mergeCell ref="F309:I309"/>
    <mergeCell ref="L309:M309"/>
    <mergeCell ref="N309:Q309"/>
    <mergeCell ref="F311:I311"/>
    <mergeCell ref="L311:M311"/>
    <mergeCell ref="N311:Q311"/>
    <mergeCell ref="F312:I312"/>
    <mergeCell ref="F313:I313"/>
    <mergeCell ref="F314:I314"/>
    <mergeCell ref="L314:M314"/>
    <mergeCell ref="N314:Q314"/>
    <mergeCell ref="F315:I315"/>
    <mergeCell ref="L315:M315"/>
    <mergeCell ref="N315:Q315"/>
    <mergeCell ref="F316:I316"/>
    <mergeCell ref="F317:I317"/>
    <mergeCell ref="F318:I318"/>
    <mergeCell ref="L318:M318"/>
    <mergeCell ref="N318:Q318"/>
    <mergeCell ref="F319:I319"/>
    <mergeCell ref="F320:I320"/>
    <mergeCell ref="F321:I321"/>
    <mergeCell ref="L321:M321"/>
    <mergeCell ref="N321:Q321"/>
    <mergeCell ref="F322:I322"/>
    <mergeCell ref="F323:I323"/>
    <mergeCell ref="L323:M323"/>
    <mergeCell ref="N323:Q323"/>
    <mergeCell ref="F324:I324"/>
    <mergeCell ref="F325:I325"/>
    <mergeCell ref="F326:I326"/>
    <mergeCell ref="L326:M326"/>
    <mergeCell ref="N326:Q326"/>
    <mergeCell ref="F327:I327"/>
    <mergeCell ref="F328:I328"/>
    <mergeCell ref="L328:M328"/>
    <mergeCell ref="N328:Q328"/>
    <mergeCell ref="F330:I330"/>
    <mergeCell ref="L330:M330"/>
    <mergeCell ref="N330:Q330"/>
    <mergeCell ref="F331:I331"/>
    <mergeCell ref="F332:I332"/>
    <mergeCell ref="L332:M332"/>
    <mergeCell ref="N332:Q332"/>
    <mergeCell ref="F333:I333"/>
    <mergeCell ref="F334:I334"/>
    <mergeCell ref="L334:M334"/>
    <mergeCell ref="N334:Q334"/>
    <mergeCell ref="F335:I335"/>
    <mergeCell ref="F336:I336"/>
    <mergeCell ref="L336:M336"/>
    <mergeCell ref="N336:Q336"/>
    <mergeCell ref="F338:I338"/>
    <mergeCell ref="L338:M338"/>
    <mergeCell ref="N338:Q338"/>
    <mergeCell ref="F339:I339"/>
    <mergeCell ref="F340:I340"/>
    <mergeCell ref="F341:I341"/>
    <mergeCell ref="F342:I342"/>
    <mergeCell ref="F343:I343"/>
    <mergeCell ref="L343:M343"/>
    <mergeCell ref="N343:Q343"/>
    <mergeCell ref="F344:I344"/>
    <mergeCell ref="F345:I345"/>
    <mergeCell ref="L345:M345"/>
    <mergeCell ref="N345:Q345"/>
    <mergeCell ref="F346:I346"/>
    <mergeCell ref="F347:I347"/>
    <mergeCell ref="F348:I348"/>
    <mergeCell ref="F349:I349"/>
    <mergeCell ref="L349:M349"/>
    <mergeCell ref="N349:Q349"/>
    <mergeCell ref="F350:I350"/>
    <mergeCell ref="F351:I351"/>
    <mergeCell ref="L351:M351"/>
    <mergeCell ref="N351:Q351"/>
    <mergeCell ref="F352:I352"/>
    <mergeCell ref="L352:M352"/>
    <mergeCell ref="N352:Q352"/>
    <mergeCell ref="F354:I354"/>
    <mergeCell ref="L354:M354"/>
    <mergeCell ref="N354:Q354"/>
    <mergeCell ref="F355:I355"/>
    <mergeCell ref="F356:I356"/>
    <mergeCell ref="L356:M356"/>
    <mergeCell ref="N356:Q356"/>
    <mergeCell ref="F357:I357"/>
    <mergeCell ref="F358:I358"/>
    <mergeCell ref="L358:M358"/>
    <mergeCell ref="N358:Q358"/>
    <mergeCell ref="F359:I359"/>
    <mergeCell ref="F360:I360"/>
    <mergeCell ref="L360:M360"/>
    <mergeCell ref="N360:Q360"/>
    <mergeCell ref="F362:I362"/>
    <mergeCell ref="L362:M362"/>
    <mergeCell ref="N362:Q362"/>
    <mergeCell ref="F363:I363"/>
    <mergeCell ref="F364:I364"/>
    <mergeCell ref="L364:M364"/>
    <mergeCell ref="N364:Q364"/>
    <mergeCell ref="F365:I365"/>
    <mergeCell ref="F366:I366"/>
    <mergeCell ref="L366:M366"/>
    <mergeCell ref="N366:Q366"/>
    <mergeCell ref="F367:I367"/>
    <mergeCell ref="F368:I368"/>
    <mergeCell ref="L368:M368"/>
    <mergeCell ref="N368:Q368"/>
    <mergeCell ref="F369:I369"/>
    <mergeCell ref="L369:M369"/>
    <mergeCell ref="N369:Q369"/>
    <mergeCell ref="F370:I370"/>
    <mergeCell ref="F371:I371"/>
    <mergeCell ref="F372:I372"/>
    <mergeCell ref="L372:M372"/>
    <mergeCell ref="N372:Q372"/>
    <mergeCell ref="F374:I374"/>
    <mergeCell ref="L374:M374"/>
    <mergeCell ref="N374:Q374"/>
    <mergeCell ref="F375:I375"/>
    <mergeCell ref="F376:I376"/>
    <mergeCell ref="F377:I377"/>
    <mergeCell ref="L377:M377"/>
    <mergeCell ref="N377:Q377"/>
    <mergeCell ref="F379:I379"/>
    <mergeCell ref="L379:M379"/>
    <mergeCell ref="N379:Q379"/>
    <mergeCell ref="F380:I380"/>
    <mergeCell ref="F381:I381"/>
    <mergeCell ref="L381:M381"/>
    <mergeCell ref="N381:Q381"/>
    <mergeCell ref="F382:I382"/>
    <mergeCell ref="L382:M382"/>
    <mergeCell ref="N382:Q382"/>
    <mergeCell ref="F383:I383"/>
    <mergeCell ref="F384:I384"/>
    <mergeCell ref="L384:M384"/>
    <mergeCell ref="N384:Q384"/>
    <mergeCell ref="F385:I385"/>
    <mergeCell ref="F387:I387"/>
    <mergeCell ref="L387:M387"/>
    <mergeCell ref="N387:Q387"/>
    <mergeCell ref="F388:I388"/>
    <mergeCell ref="F389:I389"/>
    <mergeCell ref="F390:I390"/>
    <mergeCell ref="L390:M390"/>
    <mergeCell ref="N390:Q390"/>
    <mergeCell ref="F391:I391"/>
    <mergeCell ref="F392:I392"/>
    <mergeCell ref="F393:I393"/>
    <mergeCell ref="L393:M393"/>
    <mergeCell ref="N393:Q393"/>
    <mergeCell ref="F394:I394"/>
    <mergeCell ref="F395:I395"/>
    <mergeCell ref="F397:I397"/>
    <mergeCell ref="L397:M397"/>
    <mergeCell ref="N397:Q397"/>
    <mergeCell ref="F398:I398"/>
    <mergeCell ref="L398:M398"/>
    <mergeCell ref="N398:Q398"/>
    <mergeCell ref="N135:Q135"/>
    <mergeCell ref="N136:Q136"/>
    <mergeCell ref="N137:Q137"/>
    <mergeCell ref="N148:Q148"/>
    <mergeCell ref="N160:Q160"/>
    <mergeCell ref="N167:Q167"/>
    <mergeCell ref="N175:Q175"/>
    <mergeCell ref="N246:Q246"/>
    <mergeCell ref="N290:Q290"/>
    <mergeCell ref="N292:Q292"/>
    <mergeCell ref="N294:Q294"/>
    <mergeCell ref="N295:Q295"/>
    <mergeCell ref="N310:Q310"/>
    <mergeCell ref="N329:Q329"/>
    <mergeCell ref="N337:Q337"/>
    <mergeCell ref="N353:Q353"/>
    <mergeCell ref="N361:Q361"/>
    <mergeCell ref="N373:Q373"/>
    <mergeCell ref="N378:Q378"/>
    <mergeCell ref="N386:Q386"/>
    <mergeCell ref="N396:Q396"/>
    <mergeCell ref="N399:Q399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34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106</v>
      </c>
      <c r="G1" s="15"/>
      <c r="H1" s="154" t="s">
        <v>107</v>
      </c>
      <c r="I1" s="154"/>
      <c r="J1" s="154"/>
      <c r="K1" s="154"/>
      <c r="L1" s="15" t="s">
        <v>108</v>
      </c>
      <c r="M1" s="13"/>
      <c r="N1" s="13"/>
      <c r="O1" s="14" t="s">
        <v>109</v>
      </c>
      <c r="P1" s="13"/>
      <c r="Q1" s="13"/>
      <c r="R1" s="13"/>
      <c r="S1" s="15" t="s">
        <v>110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93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111</v>
      </c>
    </row>
    <row r="4" ht="36.96" customHeight="1">
      <c r="B4" s="26"/>
      <c r="C4" s="27" t="s">
        <v>112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PS Havlíčkův Brod – stavební úpravy objektů, budova PS a garáže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113</v>
      </c>
      <c r="E7" s="47"/>
      <c r="F7" s="36" t="s">
        <v>736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22</v>
      </c>
      <c r="E8" s="47"/>
      <c r="F8" s="33" t="s">
        <v>23</v>
      </c>
      <c r="G8" s="47"/>
      <c r="H8" s="47"/>
      <c r="I8" s="47"/>
      <c r="J8" s="47"/>
      <c r="K8" s="47"/>
      <c r="L8" s="47"/>
      <c r="M8" s="38" t="s">
        <v>24</v>
      </c>
      <c r="N8" s="47"/>
      <c r="O8" s="33" t="s">
        <v>23</v>
      </c>
      <c r="P8" s="47"/>
      <c r="Q8" s="47"/>
      <c r="R8" s="48"/>
    </row>
    <row r="9" s="1" customFormat="1" ht="14.4" customHeight="1">
      <c r="B9" s="46"/>
      <c r="C9" s="47"/>
      <c r="D9" s="38" t="s">
        <v>26</v>
      </c>
      <c r="E9" s="47"/>
      <c r="F9" s="33" t="s">
        <v>115</v>
      </c>
      <c r="G9" s="47"/>
      <c r="H9" s="47"/>
      <c r="I9" s="47"/>
      <c r="J9" s="47"/>
      <c r="K9" s="47"/>
      <c r="L9" s="47"/>
      <c r="M9" s="38" t="s">
        <v>28</v>
      </c>
      <c r="N9" s="47"/>
      <c r="O9" s="156" t="str">
        <f>'Rekapitulace stavby'!AN8</f>
        <v>24. 4. 2017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32</v>
      </c>
      <c r="E11" s="47"/>
      <c r="F11" s="47"/>
      <c r="G11" s="47"/>
      <c r="H11" s="47"/>
      <c r="I11" s="47"/>
      <c r="J11" s="47"/>
      <c r="K11" s="47"/>
      <c r="L11" s="47"/>
      <c r="M11" s="38" t="s">
        <v>33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35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36</v>
      </c>
      <c r="E14" s="47"/>
      <c r="F14" s="47"/>
      <c r="G14" s="47"/>
      <c r="H14" s="47"/>
      <c r="I14" s="47"/>
      <c r="J14" s="47"/>
      <c r="K14" s="47"/>
      <c r="L14" s="47"/>
      <c r="M14" s="38" t="s">
        <v>33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7"/>
      <c r="G15" s="157"/>
      <c r="H15" s="157"/>
      <c r="I15" s="157"/>
      <c r="J15" s="157"/>
      <c r="K15" s="157"/>
      <c r="L15" s="157"/>
      <c r="M15" s="38" t="s">
        <v>35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38</v>
      </c>
      <c r="E17" s="47"/>
      <c r="F17" s="47"/>
      <c r="G17" s="47"/>
      <c r="H17" s="47"/>
      <c r="I17" s="47"/>
      <c r="J17" s="47"/>
      <c r="K17" s="47"/>
      <c r="L17" s="47"/>
      <c r="M17" s="38" t="s">
        <v>33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35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40</v>
      </c>
      <c r="E20" s="47"/>
      <c r="F20" s="47"/>
      <c r="G20" s="47"/>
      <c r="H20" s="47"/>
      <c r="I20" s="47"/>
      <c r="J20" s="47"/>
      <c r="K20" s="47"/>
      <c r="L20" s="47"/>
      <c r="M20" s="38" t="s">
        <v>33</v>
      </c>
      <c r="N20" s="47"/>
      <c r="O20" s="33" t="s">
        <v>23</v>
      </c>
      <c r="P20" s="33"/>
      <c r="Q20" s="47"/>
      <c r="R20" s="48"/>
    </row>
    <row r="21" s="1" customFormat="1" ht="18" customHeight="1">
      <c r="B21" s="46"/>
      <c r="C21" s="47"/>
      <c r="D21" s="47"/>
      <c r="E21" s="33" t="s">
        <v>41</v>
      </c>
      <c r="F21" s="47"/>
      <c r="G21" s="47"/>
      <c r="H21" s="47"/>
      <c r="I21" s="47"/>
      <c r="J21" s="47"/>
      <c r="K21" s="47"/>
      <c r="L21" s="47"/>
      <c r="M21" s="38" t="s">
        <v>35</v>
      </c>
      <c r="N21" s="47"/>
      <c r="O21" s="33" t="s">
        <v>23</v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42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23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116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100</v>
      </c>
      <c r="E28" s="47"/>
      <c r="F28" s="47"/>
      <c r="G28" s="47"/>
      <c r="H28" s="47"/>
      <c r="I28" s="47"/>
      <c r="J28" s="47"/>
      <c r="K28" s="47"/>
      <c r="L28" s="47"/>
      <c r="M28" s="45">
        <f>N104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45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46</v>
      </c>
      <c r="E32" s="54" t="s">
        <v>47</v>
      </c>
      <c r="F32" s="55">
        <v>0.20999999999999999</v>
      </c>
      <c r="G32" s="161" t="s">
        <v>48</v>
      </c>
      <c r="H32" s="162">
        <f>(SUM(BE104:BE111)+SUM(BE129:BE224))</f>
        <v>0</v>
      </c>
      <c r="I32" s="47"/>
      <c r="J32" s="47"/>
      <c r="K32" s="47"/>
      <c r="L32" s="47"/>
      <c r="M32" s="162">
        <f>ROUND((SUM(BE104:BE111)+SUM(BE129:BE224)),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49</v>
      </c>
      <c r="F33" s="55">
        <v>0.14999999999999999</v>
      </c>
      <c r="G33" s="161" t="s">
        <v>48</v>
      </c>
      <c r="H33" s="162">
        <f>(SUM(BF104:BF111)+SUM(BF129:BF224))</f>
        <v>0</v>
      </c>
      <c r="I33" s="47"/>
      <c r="J33" s="47"/>
      <c r="K33" s="47"/>
      <c r="L33" s="47"/>
      <c r="M33" s="162">
        <f>ROUND((SUM(BF104:BF111)+SUM(BF129:BF224)),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50</v>
      </c>
      <c r="F34" s="55">
        <v>0.20999999999999999</v>
      </c>
      <c r="G34" s="161" t="s">
        <v>48</v>
      </c>
      <c r="H34" s="162">
        <f>(SUM(BG104:BG111)+SUM(BG129:BG224))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51</v>
      </c>
      <c r="F35" s="55">
        <v>0.14999999999999999</v>
      </c>
      <c r="G35" s="161" t="s">
        <v>48</v>
      </c>
      <c r="H35" s="162">
        <f>(SUM(BH104:BH111)+SUM(BH129:BH224))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52</v>
      </c>
      <c r="F36" s="55">
        <v>0</v>
      </c>
      <c r="G36" s="161" t="s">
        <v>48</v>
      </c>
      <c r="H36" s="162">
        <f>(SUM(BI104:BI111)+SUM(BI129:BI224))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53</v>
      </c>
      <c r="E38" s="103"/>
      <c r="F38" s="103"/>
      <c r="G38" s="164" t="s">
        <v>54</v>
      </c>
      <c r="H38" s="165" t="s">
        <v>55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56</v>
      </c>
      <c r="E50" s="67"/>
      <c r="F50" s="67"/>
      <c r="G50" s="67"/>
      <c r="H50" s="68"/>
      <c r="I50" s="47"/>
      <c r="J50" s="66" t="s">
        <v>57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58</v>
      </c>
      <c r="E59" s="72"/>
      <c r="F59" s="72"/>
      <c r="G59" s="73" t="s">
        <v>59</v>
      </c>
      <c r="H59" s="74"/>
      <c r="I59" s="47"/>
      <c r="J59" s="71" t="s">
        <v>58</v>
      </c>
      <c r="K59" s="72"/>
      <c r="L59" s="72"/>
      <c r="M59" s="72"/>
      <c r="N59" s="73" t="s">
        <v>59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60</v>
      </c>
      <c r="E61" s="67"/>
      <c r="F61" s="67"/>
      <c r="G61" s="67"/>
      <c r="H61" s="68"/>
      <c r="I61" s="47"/>
      <c r="J61" s="66" t="s">
        <v>61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58</v>
      </c>
      <c r="E70" s="72"/>
      <c r="F70" s="72"/>
      <c r="G70" s="73" t="s">
        <v>59</v>
      </c>
      <c r="H70" s="74"/>
      <c r="I70" s="47"/>
      <c r="J70" s="71" t="s">
        <v>58</v>
      </c>
      <c r="K70" s="72"/>
      <c r="L70" s="72"/>
      <c r="M70" s="72"/>
      <c r="N70" s="73" t="s">
        <v>59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117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PS Havlíčkův Brod – stavební úpravy objektů, budova PS a garáže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113</v>
      </c>
      <c r="D79" s="47"/>
      <c r="E79" s="47"/>
      <c r="F79" s="87" t="str">
        <f>F7</f>
        <v>736_2 - Objekt garáží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26</v>
      </c>
      <c r="D81" s="47"/>
      <c r="E81" s="47"/>
      <c r="F81" s="33" t="str">
        <f>F9</f>
        <v>p.č.st. 6465, k.ú. Havlíčkův Brod</v>
      </c>
      <c r="G81" s="47"/>
      <c r="H81" s="47"/>
      <c r="I81" s="47"/>
      <c r="J81" s="47"/>
      <c r="K81" s="38" t="s">
        <v>28</v>
      </c>
      <c r="L81" s="47"/>
      <c r="M81" s="90" t="str">
        <f>IF(O9="","",O9)</f>
        <v>24. 4. 2017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32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38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36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40</v>
      </c>
      <c r="L84" s="47"/>
      <c r="M84" s="33" t="str">
        <f>E21</f>
        <v>Němec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118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119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120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N129</f>
        <v>0</v>
      </c>
      <c r="O88" s="174"/>
      <c r="P88" s="174"/>
      <c r="Q88" s="174"/>
      <c r="R88" s="48"/>
      <c r="T88" s="171"/>
      <c r="U88" s="171"/>
      <c r="AU88" s="22" t="s">
        <v>121</v>
      </c>
    </row>
    <row r="89" s="6" customFormat="1" ht="24.96" customHeight="1">
      <c r="B89" s="175"/>
      <c r="C89" s="176"/>
      <c r="D89" s="177" t="s">
        <v>122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N130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124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N131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125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N138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127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N141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128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N160</f>
        <v>0</v>
      </c>
      <c r="O93" s="182"/>
      <c r="P93" s="182"/>
      <c r="Q93" s="182"/>
      <c r="R93" s="183"/>
      <c r="T93" s="184"/>
      <c r="U93" s="184"/>
    </row>
    <row r="94" s="7" customFormat="1" ht="19.92" customHeight="1">
      <c r="B94" s="181"/>
      <c r="C94" s="182"/>
      <c r="D94" s="136" t="s">
        <v>129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38">
        <f>N182</f>
        <v>0</v>
      </c>
      <c r="O94" s="182"/>
      <c r="P94" s="182"/>
      <c r="Q94" s="182"/>
      <c r="R94" s="183"/>
      <c r="T94" s="184"/>
      <c r="U94" s="184"/>
    </row>
    <row r="95" s="7" customFormat="1" ht="19.92" customHeight="1">
      <c r="B95" s="181"/>
      <c r="C95" s="182"/>
      <c r="D95" s="136" t="s">
        <v>130</v>
      </c>
      <c r="E95" s="182"/>
      <c r="F95" s="182"/>
      <c r="G95" s="182"/>
      <c r="H95" s="182"/>
      <c r="I95" s="182"/>
      <c r="J95" s="182"/>
      <c r="K95" s="182"/>
      <c r="L95" s="182"/>
      <c r="M95" s="182"/>
      <c r="N95" s="138">
        <f>N184</f>
        <v>0</v>
      </c>
      <c r="O95" s="182"/>
      <c r="P95" s="182"/>
      <c r="Q95" s="182"/>
      <c r="R95" s="183"/>
      <c r="T95" s="184"/>
      <c r="U95" s="184"/>
    </row>
    <row r="96" s="6" customFormat="1" ht="24.96" customHeight="1">
      <c r="B96" s="175"/>
      <c r="C96" s="176"/>
      <c r="D96" s="177" t="s">
        <v>131</v>
      </c>
      <c r="E96" s="176"/>
      <c r="F96" s="176"/>
      <c r="G96" s="176"/>
      <c r="H96" s="176"/>
      <c r="I96" s="176"/>
      <c r="J96" s="176"/>
      <c r="K96" s="176"/>
      <c r="L96" s="176"/>
      <c r="M96" s="176"/>
      <c r="N96" s="178">
        <f>N186</f>
        <v>0</v>
      </c>
      <c r="O96" s="176"/>
      <c r="P96" s="176"/>
      <c r="Q96" s="176"/>
      <c r="R96" s="179"/>
      <c r="T96" s="180"/>
      <c r="U96" s="180"/>
    </row>
    <row r="97" s="7" customFormat="1" ht="19.92" customHeight="1">
      <c r="B97" s="181"/>
      <c r="C97" s="182"/>
      <c r="D97" s="136" t="s">
        <v>737</v>
      </c>
      <c r="E97" s="182"/>
      <c r="F97" s="182"/>
      <c r="G97" s="182"/>
      <c r="H97" s="182"/>
      <c r="I97" s="182"/>
      <c r="J97" s="182"/>
      <c r="K97" s="182"/>
      <c r="L97" s="182"/>
      <c r="M97" s="182"/>
      <c r="N97" s="138">
        <f>N187</f>
        <v>0</v>
      </c>
      <c r="O97" s="182"/>
      <c r="P97" s="182"/>
      <c r="Q97" s="182"/>
      <c r="R97" s="183"/>
      <c r="T97" s="184"/>
      <c r="U97" s="184"/>
    </row>
    <row r="98" s="7" customFormat="1" ht="19.92" customHeight="1">
      <c r="B98" s="181"/>
      <c r="C98" s="182"/>
      <c r="D98" s="136" t="s">
        <v>134</v>
      </c>
      <c r="E98" s="182"/>
      <c r="F98" s="182"/>
      <c r="G98" s="182"/>
      <c r="H98" s="182"/>
      <c r="I98" s="182"/>
      <c r="J98" s="182"/>
      <c r="K98" s="182"/>
      <c r="L98" s="182"/>
      <c r="M98" s="182"/>
      <c r="N98" s="138">
        <f>N195</f>
        <v>0</v>
      </c>
      <c r="O98" s="182"/>
      <c r="P98" s="182"/>
      <c r="Q98" s="182"/>
      <c r="R98" s="183"/>
      <c r="T98" s="184"/>
      <c r="U98" s="184"/>
    </row>
    <row r="99" s="7" customFormat="1" ht="19.92" customHeight="1">
      <c r="B99" s="181"/>
      <c r="C99" s="182"/>
      <c r="D99" s="136" t="s">
        <v>136</v>
      </c>
      <c r="E99" s="182"/>
      <c r="F99" s="182"/>
      <c r="G99" s="182"/>
      <c r="H99" s="182"/>
      <c r="I99" s="182"/>
      <c r="J99" s="182"/>
      <c r="K99" s="182"/>
      <c r="L99" s="182"/>
      <c r="M99" s="182"/>
      <c r="N99" s="138">
        <f>N201</f>
        <v>0</v>
      </c>
      <c r="O99" s="182"/>
      <c r="P99" s="182"/>
      <c r="Q99" s="182"/>
      <c r="R99" s="183"/>
      <c r="T99" s="184"/>
      <c r="U99" s="184"/>
    </row>
    <row r="100" s="7" customFormat="1" ht="19.92" customHeight="1">
      <c r="B100" s="181"/>
      <c r="C100" s="182"/>
      <c r="D100" s="136" t="s">
        <v>137</v>
      </c>
      <c r="E100" s="182"/>
      <c r="F100" s="182"/>
      <c r="G100" s="182"/>
      <c r="H100" s="182"/>
      <c r="I100" s="182"/>
      <c r="J100" s="182"/>
      <c r="K100" s="182"/>
      <c r="L100" s="182"/>
      <c r="M100" s="182"/>
      <c r="N100" s="138">
        <f>N205</f>
        <v>0</v>
      </c>
      <c r="O100" s="182"/>
      <c r="P100" s="182"/>
      <c r="Q100" s="182"/>
      <c r="R100" s="183"/>
      <c r="T100" s="184"/>
      <c r="U100" s="184"/>
    </row>
    <row r="101" s="7" customFormat="1" ht="19.92" customHeight="1">
      <c r="B101" s="181"/>
      <c r="C101" s="182"/>
      <c r="D101" s="136" t="s">
        <v>139</v>
      </c>
      <c r="E101" s="182"/>
      <c r="F101" s="182"/>
      <c r="G101" s="182"/>
      <c r="H101" s="182"/>
      <c r="I101" s="182"/>
      <c r="J101" s="182"/>
      <c r="K101" s="182"/>
      <c r="L101" s="182"/>
      <c r="M101" s="182"/>
      <c r="N101" s="138">
        <f>N209</f>
        <v>0</v>
      </c>
      <c r="O101" s="182"/>
      <c r="P101" s="182"/>
      <c r="Q101" s="182"/>
      <c r="R101" s="183"/>
      <c r="T101" s="184"/>
      <c r="U101" s="184"/>
    </row>
    <row r="102" s="7" customFormat="1" ht="19.92" customHeight="1">
      <c r="B102" s="181"/>
      <c r="C102" s="182"/>
      <c r="D102" s="136" t="s">
        <v>140</v>
      </c>
      <c r="E102" s="182"/>
      <c r="F102" s="182"/>
      <c r="G102" s="182"/>
      <c r="H102" s="182"/>
      <c r="I102" s="182"/>
      <c r="J102" s="182"/>
      <c r="K102" s="182"/>
      <c r="L102" s="182"/>
      <c r="M102" s="182"/>
      <c r="N102" s="138">
        <f>N216</f>
        <v>0</v>
      </c>
      <c r="O102" s="182"/>
      <c r="P102" s="182"/>
      <c r="Q102" s="182"/>
      <c r="R102" s="183"/>
      <c r="T102" s="184"/>
      <c r="U102" s="184"/>
    </row>
    <row r="103" s="1" customFormat="1" ht="21.84" customHeight="1"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8"/>
      <c r="T103" s="171"/>
      <c r="U103" s="171"/>
    </row>
    <row r="104" s="1" customFormat="1" ht="29.28" customHeight="1">
      <c r="B104" s="46"/>
      <c r="C104" s="173" t="s">
        <v>142</v>
      </c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174">
        <f>ROUND(N105+N106+N107+N108+N109+N110,2)</f>
        <v>0</v>
      </c>
      <c r="O104" s="185"/>
      <c r="P104" s="185"/>
      <c r="Q104" s="185"/>
      <c r="R104" s="48"/>
      <c r="T104" s="186"/>
      <c r="U104" s="187" t="s">
        <v>46</v>
      </c>
    </row>
    <row r="105" s="1" customFormat="1" ht="18" customHeight="1">
      <c r="B105" s="46"/>
      <c r="C105" s="47"/>
      <c r="D105" s="143" t="s">
        <v>143</v>
      </c>
      <c r="E105" s="136"/>
      <c r="F105" s="136"/>
      <c r="G105" s="136"/>
      <c r="H105" s="136"/>
      <c r="I105" s="47"/>
      <c r="J105" s="47"/>
      <c r="K105" s="47"/>
      <c r="L105" s="47"/>
      <c r="M105" s="47"/>
      <c r="N105" s="137">
        <f>ROUND(N88*T105,2)</f>
        <v>0</v>
      </c>
      <c r="O105" s="138"/>
      <c r="P105" s="138"/>
      <c r="Q105" s="138"/>
      <c r="R105" s="48"/>
      <c r="S105" s="188"/>
      <c r="T105" s="189"/>
      <c r="U105" s="190" t="s">
        <v>47</v>
      </c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188"/>
      <c r="AT105" s="188"/>
      <c r="AU105" s="188"/>
      <c r="AV105" s="188"/>
      <c r="AW105" s="188"/>
      <c r="AX105" s="188"/>
      <c r="AY105" s="191" t="s">
        <v>144</v>
      </c>
      <c r="AZ105" s="188"/>
      <c r="BA105" s="188"/>
      <c r="BB105" s="188"/>
      <c r="BC105" s="188"/>
      <c r="BD105" s="188"/>
      <c r="BE105" s="192">
        <f>IF(U105="základní",N105,0)</f>
        <v>0</v>
      </c>
      <c r="BF105" s="192">
        <f>IF(U105="snížená",N105,0)</f>
        <v>0</v>
      </c>
      <c r="BG105" s="192">
        <f>IF(U105="zákl. přenesená",N105,0)</f>
        <v>0</v>
      </c>
      <c r="BH105" s="192">
        <f>IF(U105="sníž. přenesená",N105,0)</f>
        <v>0</v>
      </c>
      <c r="BI105" s="192">
        <f>IF(U105="nulová",N105,0)</f>
        <v>0</v>
      </c>
      <c r="BJ105" s="191" t="s">
        <v>25</v>
      </c>
      <c r="BK105" s="188"/>
      <c r="BL105" s="188"/>
      <c r="BM105" s="188"/>
    </row>
    <row r="106" s="1" customFormat="1" ht="18" customHeight="1">
      <c r="B106" s="46"/>
      <c r="C106" s="47"/>
      <c r="D106" s="143" t="s">
        <v>145</v>
      </c>
      <c r="E106" s="136"/>
      <c r="F106" s="136"/>
      <c r="G106" s="136"/>
      <c r="H106" s="136"/>
      <c r="I106" s="47"/>
      <c r="J106" s="47"/>
      <c r="K106" s="47"/>
      <c r="L106" s="47"/>
      <c r="M106" s="47"/>
      <c r="N106" s="137">
        <f>ROUND(N88*T106,2)</f>
        <v>0</v>
      </c>
      <c r="O106" s="138"/>
      <c r="P106" s="138"/>
      <c r="Q106" s="138"/>
      <c r="R106" s="48"/>
      <c r="S106" s="188"/>
      <c r="T106" s="189"/>
      <c r="U106" s="190" t="s">
        <v>47</v>
      </c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188"/>
      <c r="AT106" s="188"/>
      <c r="AU106" s="188"/>
      <c r="AV106" s="188"/>
      <c r="AW106" s="188"/>
      <c r="AX106" s="188"/>
      <c r="AY106" s="191" t="s">
        <v>144</v>
      </c>
      <c r="AZ106" s="188"/>
      <c r="BA106" s="188"/>
      <c r="BB106" s="188"/>
      <c r="BC106" s="188"/>
      <c r="BD106" s="188"/>
      <c r="BE106" s="192">
        <f>IF(U106="základní",N106,0)</f>
        <v>0</v>
      </c>
      <c r="BF106" s="192">
        <f>IF(U106="snížená",N106,0)</f>
        <v>0</v>
      </c>
      <c r="BG106" s="192">
        <f>IF(U106="zákl. přenesená",N106,0)</f>
        <v>0</v>
      </c>
      <c r="BH106" s="192">
        <f>IF(U106="sníž. přenesená",N106,0)</f>
        <v>0</v>
      </c>
      <c r="BI106" s="192">
        <f>IF(U106="nulová",N106,0)</f>
        <v>0</v>
      </c>
      <c r="BJ106" s="191" t="s">
        <v>25</v>
      </c>
      <c r="BK106" s="188"/>
      <c r="BL106" s="188"/>
      <c r="BM106" s="188"/>
    </row>
    <row r="107" s="1" customFormat="1" ht="18" customHeight="1">
      <c r="B107" s="46"/>
      <c r="C107" s="47"/>
      <c r="D107" s="143" t="s">
        <v>146</v>
      </c>
      <c r="E107" s="136"/>
      <c r="F107" s="136"/>
      <c r="G107" s="136"/>
      <c r="H107" s="136"/>
      <c r="I107" s="47"/>
      <c r="J107" s="47"/>
      <c r="K107" s="47"/>
      <c r="L107" s="47"/>
      <c r="M107" s="47"/>
      <c r="N107" s="137">
        <f>ROUND(N88*T107,2)</f>
        <v>0</v>
      </c>
      <c r="O107" s="138"/>
      <c r="P107" s="138"/>
      <c r="Q107" s="138"/>
      <c r="R107" s="48"/>
      <c r="S107" s="188"/>
      <c r="T107" s="189"/>
      <c r="U107" s="190" t="s">
        <v>47</v>
      </c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188"/>
      <c r="AT107" s="188"/>
      <c r="AU107" s="188"/>
      <c r="AV107" s="188"/>
      <c r="AW107" s="188"/>
      <c r="AX107" s="188"/>
      <c r="AY107" s="191" t="s">
        <v>144</v>
      </c>
      <c r="AZ107" s="188"/>
      <c r="BA107" s="188"/>
      <c r="BB107" s="188"/>
      <c r="BC107" s="188"/>
      <c r="BD107" s="188"/>
      <c r="BE107" s="192">
        <f>IF(U107="základní",N107,0)</f>
        <v>0</v>
      </c>
      <c r="BF107" s="192">
        <f>IF(U107="snížená",N107,0)</f>
        <v>0</v>
      </c>
      <c r="BG107" s="192">
        <f>IF(U107="zákl. přenesená",N107,0)</f>
        <v>0</v>
      </c>
      <c r="BH107" s="192">
        <f>IF(U107="sníž. přenesená",N107,0)</f>
        <v>0</v>
      </c>
      <c r="BI107" s="192">
        <f>IF(U107="nulová",N107,0)</f>
        <v>0</v>
      </c>
      <c r="BJ107" s="191" t="s">
        <v>25</v>
      </c>
      <c r="BK107" s="188"/>
      <c r="BL107" s="188"/>
      <c r="BM107" s="188"/>
    </row>
    <row r="108" s="1" customFormat="1" ht="18" customHeight="1">
      <c r="B108" s="46"/>
      <c r="C108" s="47"/>
      <c r="D108" s="143" t="s">
        <v>147</v>
      </c>
      <c r="E108" s="136"/>
      <c r="F108" s="136"/>
      <c r="G108" s="136"/>
      <c r="H108" s="136"/>
      <c r="I108" s="47"/>
      <c r="J108" s="47"/>
      <c r="K108" s="47"/>
      <c r="L108" s="47"/>
      <c r="M108" s="47"/>
      <c r="N108" s="137">
        <f>ROUND(N88*T108,2)</f>
        <v>0</v>
      </c>
      <c r="O108" s="138"/>
      <c r="P108" s="138"/>
      <c r="Q108" s="138"/>
      <c r="R108" s="48"/>
      <c r="S108" s="188"/>
      <c r="T108" s="189"/>
      <c r="U108" s="190" t="s">
        <v>47</v>
      </c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188"/>
      <c r="AT108" s="188"/>
      <c r="AU108" s="188"/>
      <c r="AV108" s="188"/>
      <c r="AW108" s="188"/>
      <c r="AX108" s="188"/>
      <c r="AY108" s="191" t="s">
        <v>144</v>
      </c>
      <c r="AZ108" s="188"/>
      <c r="BA108" s="188"/>
      <c r="BB108" s="188"/>
      <c r="BC108" s="188"/>
      <c r="BD108" s="188"/>
      <c r="BE108" s="192">
        <f>IF(U108="základní",N108,0)</f>
        <v>0</v>
      </c>
      <c r="BF108" s="192">
        <f>IF(U108="snížená",N108,0)</f>
        <v>0</v>
      </c>
      <c r="BG108" s="192">
        <f>IF(U108="zákl. přenesená",N108,0)</f>
        <v>0</v>
      </c>
      <c r="BH108" s="192">
        <f>IF(U108="sníž. přenesená",N108,0)</f>
        <v>0</v>
      </c>
      <c r="BI108" s="192">
        <f>IF(U108="nulová",N108,0)</f>
        <v>0</v>
      </c>
      <c r="BJ108" s="191" t="s">
        <v>25</v>
      </c>
      <c r="BK108" s="188"/>
      <c r="BL108" s="188"/>
      <c r="BM108" s="188"/>
    </row>
    <row r="109" s="1" customFormat="1" ht="18" customHeight="1">
      <c r="B109" s="46"/>
      <c r="C109" s="47"/>
      <c r="D109" s="143" t="s">
        <v>148</v>
      </c>
      <c r="E109" s="136"/>
      <c r="F109" s="136"/>
      <c r="G109" s="136"/>
      <c r="H109" s="136"/>
      <c r="I109" s="47"/>
      <c r="J109" s="47"/>
      <c r="K109" s="47"/>
      <c r="L109" s="47"/>
      <c r="M109" s="47"/>
      <c r="N109" s="137">
        <f>ROUND(N88*T109,2)</f>
        <v>0</v>
      </c>
      <c r="O109" s="138"/>
      <c r="P109" s="138"/>
      <c r="Q109" s="138"/>
      <c r="R109" s="48"/>
      <c r="S109" s="188"/>
      <c r="T109" s="189"/>
      <c r="U109" s="190" t="s">
        <v>47</v>
      </c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188"/>
      <c r="AT109" s="188"/>
      <c r="AU109" s="188"/>
      <c r="AV109" s="188"/>
      <c r="AW109" s="188"/>
      <c r="AX109" s="188"/>
      <c r="AY109" s="191" t="s">
        <v>144</v>
      </c>
      <c r="AZ109" s="188"/>
      <c r="BA109" s="188"/>
      <c r="BB109" s="188"/>
      <c r="BC109" s="188"/>
      <c r="BD109" s="188"/>
      <c r="BE109" s="192">
        <f>IF(U109="základní",N109,0)</f>
        <v>0</v>
      </c>
      <c r="BF109" s="192">
        <f>IF(U109="snížená",N109,0)</f>
        <v>0</v>
      </c>
      <c r="BG109" s="192">
        <f>IF(U109="zákl. přenesená",N109,0)</f>
        <v>0</v>
      </c>
      <c r="BH109" s="192">
        <f>IF(U109="sníž. přenesená",N109,0)</f>
        <v>0</v>
      </c>
      <c r="BI109" s="192">
        <f>IF(U109="nulová",N109,0)</f>
        <v>0</v>
      </c>
      <c r="BJ109" s="191" t="s">
        <v>25</v>
      </c>
      <c r="BK109" s="188"/>
      <c r="BL109" s="188"/>
      <c r="BM109" s="188"/>
    </row>
    <row r="110" s="1" customFormat="1" ht="18" customHeight="1">
      <c r="B110" s="46"/>
      <c r="C110" s="47"/>
      <c r="D110" s="136" t="s">
        <v>149</v>
      </c>
      <c r="E110" s="47"/>
      <c r="F110" s="47"/>
      <c r="G110" s="47"/>
      <c r="H110" s="47"/>
      <c r="I110" s="47"/>
      <c r="J110" s="47"/>
      <c r="K110" s="47"/>
      <c r="L110" s="47"/>
      <c r="M110" s="47"/>
      <c r="N110" s="137">
        <f>ROUND(N88*T110,2)</f>
        <v>0</v>
      </c>
      <c r="O110" s="138"/>
      <c r="P110" s="138"/>
      <c r="Q110" s="138"/>
      <c r="R110" s="48"/>
      <c r="S110" s="188"/>
      <c r="T110" s="193"/>
      <c r="U110" s="194" t="s">
        <v>47</v>
      </c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188"/>
      <c r="AT110" s="188"/>
      <c r="AU110" s="188"/>
      <c r="AV110" s="188"/>
      <c r="AW110" s="188"/>
      <c r="AX110" s="188"/>
      <c r="AY110" s="191" t="s">
        <v>150</v>
      </c>
      <c r="AZ110" s="188"/>
      <c r="BA110" s="188"/>
      <c r="BB110" s="188"/>
      <c r="BC110" s="188"/>
      <c r="BD110" s="188"/>
      <c r="BE110" s="192">
        <f>IF(U110="základní",N110,0)</f>
        <v>0</v>
      </c>
      <c r="BF110" s="192">
        <f>IF(U110="snížená",N110,0)</f>
        <v>0</v>
      </c>
      <c r="BG110" s="192">
        <f>IF(U110="zákl. přenesená",N110,0)</f>
        <v>0</v>
      </c>
      <c r="BH110" s="192">
        <f>IF(U110="sníž. přenesená",N110,0)</f>
        <v>0</v>
      </c>
      <c r="BI110" s="192">
        <f>IF(U110="nulová",N110,0)</f>
        <v>0</v>
      </c>
      <c r="BJ110" s="191" t="s">
        <v>25</v>
      </c>
      <c r="BK110" s="188"/>
      <c r="BL110" s="188"/>
      <c r="BM110" s="188"/>
    </row>
    <row r="111" s="1" customFormat="1"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8"/>
      <c r="T111" s="171"/>
      <c r="U111" s="171"/>
    </row>
    <row r="112" s="1" customFormat="1" ht="29.28" customHeight="1">
      <c r="B112" s="46"/>
      <c r="C112" s="150" t="s">
        <v>105</v>
      </c>
      <c r="D112" s="151"/>
      <c r="E112" s="151"/>
      <c r="F112" s="151"/>
      <c r="G112" s="151"/>
      <c r="H112" s="151"/>
      <c r="I112" s="151"/>
      <c r="J112" s="151"/>
      <c r="K112" s="151"/>
      <c r="L112" s="152">
        <f>ROUND(SUM(N88+N104),2)</f>
        <v>0</v>
      </c>
      <c r="M112" s="152"/>
      <c r="N112" s="152"/>
      <c r="O112" s="152"/>
      <c r="P112" s="152"/>
      <c r="Q112" s="152"/>
      <c r="R112" s="48"/>
      <c r="T112" s="171"/>
      <c r="U112" s="171"/>
    </row>
    <row r="113" s="1" customFormat="1" ht="6.96" customHeight="1">
      <c r="B113" s="75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7"/>
      <c r="T113" s="171"/>
      <c r="U113" s="171"/>
    </row>
    <row r="117" s="1" customFormat="1" ht="6.96" customHeight="1">
      <c r="B117" s="78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80"/>
    </row>
    <row r="118" s="1" customFormat="1" ht="36.96" customHeight="1">
      <c r="B118" s="46"/>
      <c r="C118" s="27" t="s">
        <v>151</v>
      </c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1" customFormat="1" ht="6.96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 ht="30" customHeight="1">
      <c r="B120" s="46"/>
      <c r="C120" s="38" t="s">
        <v>19</v>
      </c>
      <c r="D120" s="47"/>
      <c r="E120" s="47"/>
      <c r="F120" s="155" t="str">
        <f>F6</f>
        <v>PS Havlíčkův Brod – stavební úpravy objektů, budova PS a garáže</v>
      </c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47"/>
      <c r="R120" s="48"/>
    </row>
    <row r="121" s="1" customFormat="1" ht="36.96" customHeight="1">
      <c r="B121" s="46"/>
      <c r="C121" s="85" t="s">
        <v>113</v>
      </c>
      <c r="D121" s="47"/>
      <c r="E121" s="47"/>
      <c r="F121" s="87" t="str">
        <f>F7</f>
        <v>736_2 - Objekt garáží</v>
      </c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8"/>
    </row>
    <row r="122" s="1" customFormat="1" ht="6.96" customHeight="1"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8"/>
    </row>
    <row r="123" s="1" customFormat="1" ht="18" customHeight="1">
      <c r="B123" s="46"/>
      <c r="C123" s="38" t="s">
        <v>26</v>
      </c>
      <c r="D123" s="47"/>
      <c r="E123" s="47"/>
      <c r="F123" s="33" t="str">
        <f>F9</f>
        <v>p.č.st. 6465, k.ú. Havlíčkův Brod</v>
      </c>
      <c r="G123" s="47"/>
      <c r="H123" s="47"/>
      <c r="I123" s="47"/>
      <c r="J123" s="47"/>
      <c r="K123" s="38" t="s">
        <v>28</v>
      </c>
      <c r="L123" s="47"/>
      <c r="M123" s="90" t="str">
        <f>IF(O9="","",O9)</f>
        <v>24. 4. 2017</v>
      </c>
      <c r="N123" s="90"/>
      <c r="O123" s="90"/>
      <c r="P123" s="90"/>
      <c r="Q123" s="47"/>
      <c r="R123" s="48"/>
    </row>
    <row r="124" s="1" customFormat="1" ht="6.96" customHeight="1"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8"/>
    </row>
    <row r="125" s="1" customFormat="1">
      <c r="B125" s="46"/>
      <c r="C125" s="38" t="s">
        <v>32</v>
      </c>
      <c r="D125" s="47"/>
      <c r="E125" s="47"/>
      <c r="F125" s="33" t="str">
        <f>E12</f>
        <v xml:space="preserve"> </v>
      </c>
      <c r="G125" s="47"/>
      <c r="H125" s="47"/>
      <c r="I125" s="47"/>
      <c r="J125" s="47"/>
      <c r="K125" s="38" t="s">
        <v>38</v>
      </c>
      <c r="L125" s="47"/>
      <c r="M125" s="33" t="str">
        <f>E18</f>
        <v xml:space="preserve"> </v>
      </c>
      <c r="N125" s="33"/>
      <c r="O125" s="33"/>
      <c r="P125" s="33"/>
      <c r="Q125" s="33"/>
      <c r="R125" s="48"/>
    </row>
    <row r="126" s="1" customFormat="1" ht="14.4" customHeight="1">
      <c r="B126" s="46"/>
      <c r="C126" s="38" t="s">
        <v>36</v>
      </c>
      <c r="D126" s="47"/>
      <c r="E126" s="47"/>
      <c r="F126" s="33" t="str">
        <f>IF(E15="","",E15)</f>
        <v>Vyplň údaj</v>
      </c>
      <c r="G126" s="47"/>
      <c r="H126" s="47"/>
      <c r="I126" s="47"/>
      <c r="J126" s="47"/>
      <c r="K126" s="38" t="s">
        <v>40</v>
      </c>
      <c r="L126" s="47"/>
      <c r="M126" s="33" t="str">
        <f>E21</f>
        <v>Němec</v>
      </c>
      <c r="N126" s="33"/>
      <c r="O126" s="33"/>
      <c r="P126" s="33"/>
      <c r="Q126" s="33"/>
      <c r="R126" s="48"/>
    </row>
    <row r="127" s="1" customFormat="1" ht="10.32" customHeight="1"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8"/>
    </row>
    <row r="128" s="8" customFormat="1" ht="29.28" customHeight="1">
      <c r="B128" s="195"/>
      <c r="C128" s="196" t="s">
        <v>152</v>
      </c>
      <c r="D128" s="197" t="s">
        <v>153</v>
      </c>
      <c r="E128" s="197" t="s">
        <v>64</v>
      </c>
      <c r="F128" s="197" t="s">
        <v>154</v>
      </c>
      <c r="G128" s="197"/>
      <c r="H128" s="197"/>
      <c r="I128" s="197"/>
      <c r="J128" s="197" t="s">
        <v>155</v>
      </c>
      <c r="K128" s="197" t="s">
        <v>156</v>
      </c>
      <c r="L128" s="197" t="s">
        <v>157</v>
      </c>
      <c r="M128" s="197"/>
      <c r="N128" s="197" t="s">
        <v>119</v>
      </c>
      <c r="O128" s="197"/>
      <c r="P128" s="197"/>
      <c r="Q128" s="198"/>
      <c r="R128" s="199"/>
      <c r="T128" s="106" t="s">
        <v>158</v>
      </c>
      <c r="U128" s="107" t="s">
        <v>46</v>
      </c>
      <c r="V128" s="107" t="s">
        <v>159</v>
      </c>
      <c r="W128" s="107" t="s">
        <v>160</v>
      </c>
      <c r="X128" s="107" t="s">
        <v>161</v>
      </c>
      <c r="Y128" s="107" t="s">
        <v>162</v>
      </c>
      <c r="Z128" s="107" t="s">
        <v>163</v>
      </c>
      <c r="AA128" s="108" t="s">
        <v>164</v>
      </c>
    </row>
    <row r="129" s="1" customFormat="1" ht="29.28" customHeight="1">
      <c r="B129" s="46"/>
      <c r="C129" s="110" t="s">
        <v>116</v>
      </c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200">
        <f>BK129</f>
        <v>0</v>
      </c>
      <c r="O129" s="201"/>
      <c r="P129" s="201"/>
      <c r="Q129" s="201"/>
      <c r="R129" s="48"/>
      <c r="T129" s="109"/>
      <c r="U129" s="67"/>
      <c r="V129" s="67"/>
      <c r="W129" s="202">
        <f>W130+W186+W225</f>
        <v>0</v>
      </c>
      <c r="X129" s="67"/>
      <c r="Y129" s="202">
        <f>Y130+Y186+Y225</f>
        <v>45.940752736000007</v>
      </c>
      <c r="Z129" s="67"/>
      <c r="AA129" s="203">
        <f>AA130+AA186+AA225</f>
        <v>9.6920363999999992</v>
      </c>
      <c r="AT129" s="22" t="s">
        <v>81</v>
      </c>
      <c r="AU129" s="22" t="s">
        <v>121</v>
      </c>
      <c r="BK129" s="204">
        <f>BK130+BK186+BK225</f>
        <v>0</v>
      </c>
    </row>
    <row r="130" s="9" customFormat="1" ht="37.44" customHeight="1">
      <c r="B130" s="205"/>
      <c r="C130" s="206"/>
      <c r="D130" s="207" t="s">
        <v>122</v>
      </c>
      <c r="E130" s="207"/>
      <c r="F130" s="207"/>
      <c r="G130" s="207"/>
      <c r="H130" s="207"/>
      <c r="I130" s="207"/>
      <c r="J130" s="207"/>
      <c r="K130" s="207"/>
      <c r="L130" s="207"/>
      <c r="M130" s="207"/>
      <c r="N130" s="208">
        <f>BK130</f>
        <v>0</v>
      </c>
      <c r="O130" s="178"/>
      <c r="P130" s="178"/>
      <c r="Q130" s="178"/>
      <c r="R130" s="209"/>
      <c r="T130" s="210"/>
      <c r="U130" s="206"/>
      <c r="V130" s="206"/>
      <c r="W130" s="211">
        <f>W131+W138+W141+W160+W182+W184</f>
        <v>0</v>
      </c>
      <c r="X130" s="206"/>
      <c r="Y130" s="211">
        <f>Y131+Y138+Y141+Y160+Y182+Y184</f>
        <v>44.999386400000006</v>
      </c>
      <c r="Z130" s="206"/>
      <c r="AA130" s="212">
        <f>AA131+AA138+AA141+AA160+AA182+AA184</f>
        <v>9.3708999999999989</v>
      </c>
      <c r="AR130" s="213" t="s">
        <v>25</v>
      </c>
      <c r="AT130" s="214" t="s">
        <v>81</v>
      </c>
      <c r="AU130" s="214" t="s">
        <v>82</v>
      </c>
      <c r="AY130" s="213" t="s">
        <v>165</v>
      </c>
      <c r="BK130" s="215">
        <f>BK131+BK138+BK141+BK160+BK182+BK184</f>
        <v>0</v>
      </c>
    </row>
    <row r="131" s="9" customFormat="1" ht="19.92" customHeight="1">
      <c r="B131" s="205"/>
      <c r="C131" s="206"/>
      <c r="D131" s="216" t="s">
        <v>124</v>
      </c>
      <c r="E131" s="216"/>
      <c r="F131" s="216"/>
      <c r="G131" s="216"/>
      <c r="H131" s="216"/>
      <c r="I131" s="216"/>
      <c r="J131" s="216"/>
      <c r="K131" s="216"/>
      <c r="L131" s="216"/>
      <c r="M131" s="216"/>
      <c r="N131" s="217">
        <f>BK131</f>
        <v>0</v>
      </c>
      <c r="O131" s="218"/>
      <c r="P131" s="218"/>
      <c r="Q131" s="218"/>
      <c r="R131" s="209"/>
      <c r="T131" s="210"/>
      <c r="U131" s="206"/>
      <c r="V131" s="206"/>
      <c r="W131" s="211">
        <f>SUM(W132:W137)</f>
        <v>0</v>
      </c>
      <c r="X131" s="206"/>
      <c r="Y131" s="211">
        <f>SUM(Y132:Y137)</f>
        <v>24.86138</v>
      </c>
      <c r="Z131" s="206"/>
      <c r="AA131" s="212">
        <f>SUM(AA132:AA137)</f>
        <v>0</v>
      </c>
      <c r="AR131" s="213" t="s">
        <v>25</v>
      </c>
      <c r="AT131" s="214" t="s">
        <v>81</v>
      </c>
      <c r="AU131" s="214" t="s">
        <v>25</v>
      </c>
      <c r="AY131" s="213" t="s">
        <v>165</v>
      </c>
      <c r="BK131" s="215">
        <f>SUM(BK132:BK137)</f>
        <v>0</v>
      </c>
    </row>
    <row r="132" s="1" customFormat="1" ht="25.5" customHeight="1">
      <c r="B132" s="46"/>
      <c r="C132" s="219" t="s">
        <v>25</v>
      </c>
      <c r="D132" s="219" t="s">
        <v>166</v>
      </c>
      <c r="E132" s="220" t="s">
        <v>738</v>
      </c>
      <c r="F132" s="221" t="s">
        <v>739</v>
      </c>
      <c r="G132" s="221"/>
      <c r="H132" s="221"/>
      <c r="I132" s="221"/>
      <c r="J132" s="222" t="s">
        <v>180</v>
      </c>
      <c r="K132" s="223">
        <v>62</v>
      </c>
      <c r="L132" s="224">
        <v>0</v>
      </c>
      <c r="M132" s="225"/>
      <c r="N132" s="226">
        <f>ROUND(L132*K132,2)</f>
        <v>0</v>
      </c>
      <c r="O132" s="226"/>
      <c r="P132" s="226"/>
      <c r="Q132" s="226"/>
      <c r="R132" s="48"/>
      <c r="T132" s="227" t="s">
        <v>23</v>
      </c>
      <c r="U132" s="56" t="s">
        <v>47</v>
      </c>
      <c r="V132" s="47"/>
      <c r="W132" s="228">
        <f>V132*K132</f>
        <v>0</v>
      </c>
      <c r="X132" s="228">
        <v>0.00098999999999999999</v>
      </c>
      <c r="Y132" s="228">
        <f>X132*K132</f>
        <v>0.061379999999999997</v>
      </c>
      <c r="Z132" s="228">
        <v>0</v>
      </c>
      <c r="AA132" s="229">
        <f>Z132*K132</f>
        <v>0</v>
      </c>
      <c r="AR132" s="22" t="s">
        <v>170</v>
      </c>
      <c r="AT132" s="22" t="s">
        <v>166</v>
      </c>
      <c r="AU132" s="22" t="s">
        <v>111</v>
      </c>
      <c r="AY132" s="22" t="s">
        <v>165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22" t="s">
        <v>25</v>
      </c>
      <c r="BK132" s="142">
        <f>ROUND(L132*K132,2)</f>
        <v>0</v>
      </c>
      <c r="BL132" s="22" t="s">
        <v>170</v>
      </c>
      <c r="BM132" s="22" t="s">
        <v>740</v>
      </c>
    </row>
    <row r="133" s="1" customFormat="1" ht="36" customHeight="1">
      <c r="B133" s="46"/>
      <c r="C133" s="47"/>
      <c r="D133" s="47"/>
      <c r="E133" s="47"/>
      <c r="F133" s="230" t="s">
        <v>741</v>
      </c>
      <c r="G133" s="67"/>
      <c r="H133" s="67"/>
      <c r="I133" s="67"/>
      <c r="J133" s="47"/>
      <c r="K133" s="47"/>
      <c r="L133" s="47"/>
      <c r="M133" s="47"/>
      <c r="N133" s="47"/>
      <c r="O133" s="47"/>
      <c r="P133" s="47"/>
      <c r="Q133" s="47"/>
      <c r="R133" s="48"/>
      <c r="T133" s="189"/>
      <c r="U133" s="47"/>
      <c r="V133" s="47"/>
      <c r="W133" s="47"/>
      <c r="X133" s="47"/>
      <c r="Y133" s="47"/>
      <c r="Z133" s="47"/>
      <c r="AA133" s="100"/>
      <c r="AT133" s="22" t="s">
        <v>173</v>
      </c>
      <c r="AU133" s="22" t="s">
        <v>111</v>
      </c>
    </row>
    <row r="134" s="10" customFormat="1" ht="16.5" customHeight="1">
      <c r="B134" s="231"/>
      <c r="C134" s="232"/>
      <c r="D134" s="232"/>
      <c r="E134" s="233" t="s">
        <v>23</v>
      </c>
      <c r="F134" s="234" t="s">
        <v>742</v>
      </c>
      <c r="G134" s="232"/>
      <c r="H134" s="232"/>
      <c r="I134" s="232"/>
      <c r="J134" s="232"/>
      <c r="K134" s="235">
        <v>62</v>
      </c>
      <c r="L134" s="232"/>
      <c r="M134" s="232"/>
      <c r="N134" s="232"/>
      <c r="O134" s="232"/>
      <c r="P134" s="232"/>
      <c r="Q134" s="232"/>
      <c r="R134" s="236"/>
      <c r="T134" s="237"/>
      <c r="U134" s="232"/>
      <c r="V134" s="232"/>
      <c r="W134" s="232"/>
      <c r="X134" s="232"/>
      <c r="Y134" s="232"/>
      <c r="Z134" s="232"/>
      <c r="AA134" s="238"/>
      <c r="AT134" s="239" t="s">
        <v>184</v>
      </c>
      <c r="AU134" s="239" t="s">
        <v>111</v>
      </c>
      <c r="AV134" s="10" t="s">
        <v>111</v>
      </c>
      <c r="AW134" s="10" t="s">
        <v>39</v>
      </c>
      <c r="AX134" s="10" t="s">
        <v>25</v>
      </c>
      <c r="AY134" s="239" t="s">
        <v>165</v>
      </c>
    </row>
    <row r="135" s="1" customFormat="1" ht="16.5" customHeight="1">
      <c r="B135" s="46"/>
      <c r="C135" s="253" t="s">
        <v>111</v>
      </c>
      <c r="D135" s="253" t="s">
        <v>269</v>
      </c>
      <c r="E135" s="254" t="s">
        <v>743</v>
      </c>
      <c r="F135" s="255" t="s">
        <v>744</v>
      </c>
      <c r="G135" s="255"/>
      <c r="H135" s="255"/>
      <c r="I135" s="255"/>
      <c r="J135" s="256" t="s">
        <v>220</v>
      </c>
      <c r="K135" s="257">
        <v>24.800000000000001</v>
      </c>
      <c r="L135" s="258">
        <v>0</v>
      </c>
      <c r="M135" s="259"/>
      <c r="N135" s="260">
        <f>ROUND(L135*K135,2)</f>
        <v>0</v>
      </c>
      <c r="O135" s="226"/>
      <c r="P135" s="226"/>
      <c r="Q135" s="226"/>
      <c r="R135" s="48"/>
      <c r="T135" s="227" t="s">
        <v>23</v>
      </c>
      <c r="U135" s="56" t="s">
        <v>47</v>
      </c>
      <c r="V135" s="47"/>
      <c r="W135" s="228">
        <f>V135*K135</f>
        <v>0</v>
      </c>
      <c r="X135" s="228">
        <v>1</v>
      </c>
      <c r="Y135" s="228">
        <f>X135*K135</f>
        <v>24.800000000000001</v>
      </c>
      <c r="Z135" s="228">
        <v>0</v>
      </c>
      <c r="AA135" s="229">
        <f>Z135*K135</f>
        <v>0</v>
      </c>
      <c r="AR135" s="22" t="s">
        <v>203</v>
      </c>
      <c r="AT135" s="22" t="s">
        <v>269</v>
      </c>
      <c r="AU135" s="22" t="s">
        <v>111</v>
      </c>
      <c r="AY135" s="22" t="s">
        <v>165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25</v>
      </c>
      <c r="BK135" s="142">
        <f>ROUND(L135*K135,2)</f>
        <v>0</v>
      </c>
      <c r="BL135" s="22" t="s">
        <v>170</v>
      </c>
      <c r="BM135" s="22" t="s">
        <v>745</v>
      </c>
    </row>
    <row r="136" s="1" customFormat="1" ht="16.5" customHeight="1">
      <c r="B136" s="46"/>
      <c r="C136" s="47"/>
      <c r="D136" s="47"/>
      <c r="E136" s="47"/>
      <c r="F136" s="230" t="s">
        <v>746</v>
      </c>
      <c r="G136" s="67"/>
      <c r="H136" s="67"/>
      <c r="I136" s="67"/>
      <c r="J136" s="47"/>
      <c r="K136" s="47"/>
      <c r="L136" s="47"/>
      <c r="M136" s="47"/>
      <c r="N136" s="47"/>
      <c r="O136" s="47"/>
      <c r="P136" s="47"/>
      <c r="Q136" s="47"/>
      <c r="R136" s="48"/>
      <c r="T136" s="189"/>
      <c r="U136" s="47"/>
      <c r="V136" s="47"/>
      <c r="W136" s="47"/>
      <c r="X136" s="47"/>
      <c r="Y136" s="47"/>
      <c r="Z136" s="47"/>
      <c r="AA136" s="100"/>
      <c r="AT136" s="22" t="s">
        <v>173</v>
      </c>
      <c r="AU136" s="22" t="s">
        <v>111</v>
      </c>
    </row>
    <row r="137" s="10" customFormat="1" ht="16.5" customHeight="1">
      <c r="B137" s="231"/>
      <c r="C137" s="232"/>
      <c r="D137" s="232"/>
      <c r="E137" s="233" t="s">
        <v>23</v>
      </c>
      <c r="F137" s="234" t="s">
        <v>747</v>
      </c>
      <c r="G137" s="232"/>
      <c r="H137" s="232"/>
      <c r="I137" s="232"/>
      <c r="J137" s="232"/>
      <c r="K137" s="235">
        <v>24.800000000000001</v>
      </c>
      <c r="L137" s="232"/>
      <c r="M137" s="232"/>
      <c r="N137" s="232"/>
      <c r="O137" s="232"/>
      <c r="P137" s="232"/>
      <c r="Q137" s="232"/>
      <c r="R137" s="236"/>
      <c r="T137" s="237"/>
      <c r="U137" s="232"/>
      <c r="V137" s="232"/>
      <c r="W137" s="232"/>
      <c r="X137" s="232"/>
      <c r="Y137" s="232"/>
      <c r="Z137" s="232"/>
      <c r="AA137" s="238"/>
      <c r="AT137" s="239" t="s">
        <v>184</v>
      </c>
      <c r="AU137" s="239" t="s">
        <v>111</v>
      </c>
      <c r="AV137" s="10" t="s">
        <v>111</v>
      </c>
      <c r="AW137" s="10" t="s">
        <v>39</v>
      </c>
      <c r="AX137" s="10" t="s">
        <v>25</v>
      </c>
      <c r="AY137" s="239" t="s">
        <v>165</v>
      </c>
    </row>
    <row r="138" s="9" customFormat="1" ht="29.88" customHeight="1">
      <c r="B138" s="205"/>
      <c r="C138" s="206"/>
      <c r="D138" s="216" t="s">
        <v>125</v>
      </c>
      <c r="E138" s="216"/>
      <c r="F138" s="216"/>
      <c r="G138" s="216"/>
      <c r="H138" s="216"/>
      <c r="I138" s="216"/>
      <c r="J138" s="216"/>
      <c r="K138" s="216"/>
      <c r="L138" s="216"/>
      <c r="M138" s="216"/>
      <c r="N138" s="217">
        <f>BK138</f>
        <v>0</v>
      </c>
      <c r="O138" s="218"/>
      <c r="P138" s="218"/>
      <c r="Q138" s="218"/>
      <c r="R138" s="209"/>
      <c r="T138" s="210"/>
      <c r="U138" s="206"/>
      <c r="V138" s="206"/>
      <c r="W138" s="211">
        <f>SUM(W139:W140)</f>
        <v>0</v>
      </c>
      <c r="X138" s="206"/>
      <c r="Y138" s="211">
        <f>SUM(Y139:Y140)</f>
        <v>4.6666908000000005</v>
      </c>
      <c r="Z138" s="206"/>
      <c r="AA138" s="212">
        <f>SUM(AA139:AA140)</f>
        <v>0</v>
      </c>
      <c r="AR138" s="213" t="s">
        <v>25</v>
      </c>
      <c r="AT138" s="214" t="s">
        <v>81</v>
      </c>
      <c r="AU138" s="214" t="s">
        <v>25</v>
      </c>
      <c r="AY138" s="213" t="s">
        <v>165</v>
      </c>
      <c r="BK138" s="215">
        <f>SUM(BK139:BK140)</f>
        <v>0</v>
      </c>
    </row>
    <row r="139" s="1" customFormat="1" ht="25.5" customHeight="1">
      <c r="B139" s="46"/>
      <c r="C139" s="219" t="s">
        <v>177</v>
      </c>
      <c r="D139" s="219" t="s">
        <v>166</v>
      </c>
      <c r="E139" s="220" t="s">
        <v>748</v>
      </c>
      <c r="F139" s="221" t="s">
        <v>749</v>
      </c>
      <c r="G139" s="221"/>
      <c r="H139" s="221"/>
      <c r="I139" s="221"/>
      <c r="J139" s="222" t="s">
        <v>169</v>
      </c>
      <c r="K139" s="223">
        <v>12.42</v>
      </c>
      <c r="L139" s="224">
        <v>0</v>
      </c>
      <c r="M139" s="225"/>
      <c r="N139" s="226">
        <f>ROUND(L139*K139,2)</f>
        <v>0</v>
      </c>
      <c r="O139" s="226"/>
      <c r="P139" s="226"/>
      <c r="Q139" s="226"/>
      <c r="R139" s="48"/>
      <c r="T139" s="227" t="s">
        <v>23</v>
      </c>
      <c r="U139" s="56" t="s">
        <v>47</v>
      </c>
      <c r="V139" s="47"/>
      <c r="W139" s="228">
        <f>V139*K139</f>
        <v>0</v>
      </c>
      <c r="X139" s="228">
        <v>0.37574000000000002</v>
      </c>
      <c r="Y139" s="228">
        <f>X139*K139</f>
        <v>4.6666908000000005</v>
      </c>
      <c r="Z139" s="228">
        <v>0</v>
      </c>
      <c r="AA139" s="229">
        <f>Z139*K139</f>
        <v>0</v>
      </c>
      <c r="AR139" s="22" t="s">
        <v>170</v>
      </c>
      <c r="AT139" s="22" t="s">
        <v>166</v>
      </c>
      <c r="AU139" s="22" t="s">
        <v>111</v>
      </c>
      <c r="AY139" s="22" t="s">
        <v>165</v>
      </c>
      <c r="BE139" s="142">
        <f>IF(U139="základní",N139,0)</f>
        <v>0</v>
      </c>
      <c r="BF139" s="142">
        <f>IF(U139="snížená",N139,0)</f>
        <v>0</v>
      </c>
      <c r="BG139" s="142">
        <f>IF(U139="zákl. přenesená",N139,0)</f>
        <v>0</v>
      </c>
      <c r="BH139" s="142">
        <f>IF(U139="sníž. přenesená",N139,0)</f>
        <v>0</v>
      </c>
      <c r="BI139" s="142">
        <f>IF(U139="nulová",N139,0)</f>
        <v>0</v>
      </c>
      <c r="BJ139" s="22" t="s">
        <v>25</v>
      </c>
      <c r="BK139" s="142">
        <f>ROUND(L139*K139,2)</f>
        <v>0</v>
      </c>
      <c r="BL139" s="22" t="s">
        <v>170</v>
      </c>
      <c r="BM139" s="22" t="s">
        <v>750</v>
      </c>
    </row>
    <row r="140" s="10" customFormat="1" ht="16.5" customHeight="1">
      <c r="B140" s="231"/>
      <c r="C140" s="232"/>
      <c r="D140" s="232"/>
      <c r="E140" s="233" t="s">
        <v>23</v>
      </c>
      <c r="F140" s="240" t="s">
        <v>751</v>
      </c>
      <c r="G140" s="241"/>
      <c r="H140" s="241"/>
      <c r="I140" s="241"/>
      <c r="J140" s="232"/>
      <c r="K140" s="235">
        <v>12.42</v>
      </c>
      <c r="L140" s="232"/>
      <c r="M140" s="232"/>
      <c r="N140" s="232"/>
      <c r="O140" s="232"/>
      <c r="P140" s="232"/>
      <c r="Q140" s="232"/>
      <c r="R140" s="236"/>
      <c r="T140" s="237"/>
      <c r="U140" s="232"/>
      <c r="V140" s="232"/>
      <c r="W140" s="232"/>
      <c r="X140" s="232"/>
      <c r="Y140" s="232"/>
      <c r="Z140" s="232"/>
      <c r="AA140" s="238"/>
      <c r="AT140" s="239" t="s">
        <v>184</v>
      </c>
      <c r="AU140" s="239" t="s">
        <v>111</v>
      </c>
      <c r="AV140" s="10" t="s">
        <v>111</v>
      </c>
      <c r="AW140" s="10" t="s">
        <v>39</v>
      </c>
      <c r="AX140" s="10" t="s">
        <v>25</v>
      </c>
      <c r="AY140" s="239" t="s">
        <v>165</v>
      </c>
    </row>
    <row r="141" s="9" customFormat="1" ht="29.88" customHeight="1">
      <c r="B141" s="205"/>
      <c r="C141" s="206"/>
      <c r="D141" s="216" t="s">
        <v>127</v>
      </c>
      <c r="E141" s="216"/>
      <c r="F141" s="216"/>
      <c r="G141" s="216"/>
      <c r="H141" s="216"/>
      <c r="I141" s="216"/>
      <c r="J141" s="216"/>
      <c r="K141" s="216"/>
      <c r="L141" s="216"/>
      <c r="M141" s="216"/>
      <c r="N141" s="217">
        <f>BK141</f>
        <v>0</v>
      </c>
      <c r="O141" s="218"/>
      <c r="P141" s="218"/>
      <c r="Q141" s="218"/>
      <c r="R141" s="209"/>
      <c r="T141" s="210"/>
      <c r="U141" s="206"/>
      <c r="V141" s="206"/>
      <c r="W141" s="211">
        <f>SUM(W142:W159)</f>
        <v>0</v>
      </c>
      <c r="X141" s="206"/>
      <c r="Y141" s="211">
        <f>SUM(Y142:Y159)</f>
        <v>13.766212100000002</v>
      </c>
      <c r="Z141" s="206"/>
      <c r="AA141" s="212">
        <f>SUM(AA142:AA159)</f>
        <v>0</v>
      </c>
      <c r="AR141" s="213" t="s">
        <v>25</v>
      </c>
      <c r="AT141" s="214" t="s">
        <v>81</v>
      </c>
      <c r="AU141" s="214" t="s">
        <v>25</v>
      </c>
      <c r="AY141" s="213" t="s">
        <v>165</v>
      </c>
      <c r="BK141" s="215">
        <f>SUM(BK142:BK159)</f>
        <v>0</v>
      </c>
    </row>
    <row r="142" s="1" customFormat="1" ht="25.5" customHeight="1">
      <c r="B142" s="46"/>
      <c r="C142" s="219" t="s">
        <v>170</v>
      </c>
      <c r="D142" s="219" t="s">
        <v>166</v>
      </c>
      <c r="E142" s="220" t="s">
        <v>752</v>
      </c>
      <c r="F142" s="221" t="s">
        <v>753</v>
      </c>
      <c r="G142" s="221"/>
      <c r="H142" s="221"/>
      <c r="I142" s="221"/>
      <c r="J142" s="222" t="s">
        <v>169</v>
      </c>
      <c r="K142" s="223">
        <v>126.51000000000001</v>
      </c>
      <c r="L142" s="224">
        <v>0</v>
      </c>
      <c r="M142" s="225"/>
      <c r="N142" s="226">
        <f>ROUND(L142*K142,2)</f>
        <v>0</v>
      </c>
      <c r="O142" s="226"/>
      <c r="P142" s="226"/>
      <c r="Q142" s="226"/>
      <c r="R142" s="48"/>
      <c r="T142" s="227" t="s">
        <v>23</v>
      </c>
      <c r="U142" s="56" t="s">
        <v>47</v>
      </c>
      <c r="V142" s="47"/>
      <c r="W142" s="228">
        <f>V142*K142</f>
        <v>0</v>
      </c>
      <c r="X142" s="228">
        <v>0.017000000000000001</v>
      </c>
      <c r="Y142" s="228">
        <f>X142*K142</f>
        <v>2.1506700000000003</v>
      </c>
      <c r="Z142" s="228">
        <v>0</v>
      </c>
      <c r="AA142" s="229">
        <f>Z142*K142</f>
        <v>0</v>
      </c>
      <c r="AR142" s="22" t="s">
        <v>170</v>
      </c>
      <c r="AT142" s="22" t="s">
        <v>166</v>
      </c>
      <c r="AU142" s="22" t="s">
        <v>111</v>
      </c>
      <c r="AY142" s="22" t="s">
        <v>165</v>
      </c>
      <c r="BE142" s="142">
        <f>IF(U142="základní",N142,0)</f>
        <v>0</v>
      </c>
      <c r="BF142" s="142">
        <f>IF(U142="snížená",N142,0)</f>
        <v>0</v>
      </c>
      <c r="BG142" s="142">
        <f>IF(U142="zákl. přenesená",N142,0)</f>
        <v>0</v>
      </c>
      <c r="BH142" s="142">
        <f>IF(U142="sníž. přenesená",N142,0)</f>
        <v>0</v>
      </c>
      <c r="BI142" s="142">
        <f>IF(U142="nulová",N142,0)</f>
        <v>0</v>
      </c>
      <c r="BJ142" s="22" t="s">
        <v>25</v>
      </c>
      <c r="BK142" s="142">
        <f>ROUND(L142*K142,2)</f>
        <v>0</v>
      </c>
      <c r="BL142" s="22" t="s">
        <v>170</v>
      </c>
      <c r="BM142" s="22" t="s">
        <v>754</v>
      </c>
    </row>
    <row r="143" s="1" customFormat="1" ht="25.5" customHeight="1">
      <c r="B143" s="46"/>
      <c r="C143" s="219" t="s">
        <v>190</v>
      </c>
      <c r="D143" s="219" t="s">
        <v>166</v>
      </c>
      <c r="E143" s="220" t="s">
        <v>249</v>
      </c>
      <c r="F143" s="221" t="s">
        <v>250</v>
      </c>
      <c r="G143" s="221"/>
      <c r="H143" s="221"/>
      <c r="I143" s="221"/>
      <c r="J143" s="222" t="s">
        <v>169</v>
      </c>
      <c r="K143" s="223">
        <v>3.8399999999999999</v>
      </c>
      <c r="L143" s="224">
        <v>0</v>
      </c>
      <c r="M143" s="225"/>
      <c r="N143" s="226">
        <f>ROUND(L143*K143,2)</f>
        <v>0</v>
      </c>
      <c r="O143" s="226"/>
      <c r="P143" s="226"/>
      <c r="Q143" s="226"/>
      <c r="R143" s="48"/>
      <c r="T143" s="227" t="s">
        <v>23</v>
      </c>
      <c r="U143" s="56" t="s">
        <v>47</v>
      </c>
      <c r="V143" s="47"/>
      <c r="W143" s="228">
        <f>V143*K143</f>
        <v>0</v>
      </c>
      <c r="X143" s="228">
        <v>0.033579999999999999</v>
      </c>
      <c r="Y143" s="228">
        <f>X143*K143</f>
        <v>0.12894719999999998</v>
      </c>
      <c r="Z143" s="228">
        <v>0</v>
      </c>
      <c r="AA143" s="229">
        <f>Z143*K143</f>
        <v>0</v>
      </c>
      <c r="AR143" s="22" t="s">
        <v>170</v>
      </c>
      <c r="AT143" s="22" t="s">
        <v>166</v>
      </c>
      <c r="AU143" s="22" t="s">
        <v>111</v>
      </c>
      <c r="AY143" s="22" t="s">
        <v>165</v>
      </c>
      <c r="BE143" s="142">
        <f>IF(U143="základní",N143,0)</f>
        <v>0</v>
      </c>
      <c r="BF143" s="142">
        <f>IF(U143="snížená",N143,0)</f>
        <v>0</v>
      </c>
      <c r="BG143" s="142">
        <f>IF(U143="zákl. přenesená",N143,0)</f>
        <v>0</v>
      </c>
      <c r="BH143" s="142">
        <f>IF(U143="sníž. přenesená",N143,0)</f>
        <v>0</v>
      </c>
      <c r="BI143" s="142">
        <f>IF(U143="nulová",N143,0)</f>
        <v>0</v>
      </c>
      <c r="BJ143" s="22" t="s">
        <v>25</v>
      </c>
      <c r="BK143" s="142">
        <f>ROUND(L143*K143,2)</f>
        <v>0</v>
      </c>
      <c r="BL143" s="22" t="s">
        <v>170</v>
      </c>
      <c r="BM143" s="22" t="s">
        <v>755</v>
      </c>
    </row>
    <row r="144" s="10" customFormat="1" ht="16.5" customHeight="1">
      <c r="B144" s="231"/>
      <c r="C144" s="232"/>
      <c r="D144" s="232"/>
      <c r="E144" s="233" t="s">
        <v>23</v>
      </c>
      <c r="F144" s="240" t="s">
        <v>756</v>
      </c>
      <c r="G144" s="241"/>
      <c r="H144" s="241"/>
      <c r="I144" s="241"/>
      <c r="J144" s="232"/>
      <c r="K144" s="235">
        <v>3.8399999999999999</v>
      </c>
      <c r="L144" s="232"/>
      <c r="M144" s="232"/>
      <c r="N144" s="232"/>
      <c r="O144" s="232"/>
      <c r="P144" s="232"/>
      <c r="Q144" s="232"/>
      <c r="R144" s="236"/>
      <c r="T144" s="237"/>
      <c r="U144" s="232"/>
      <c r="V144" s="232"/>
      <c r="W144" s="232"/>
      <c r="X144" s="232"/>
      <c r="Y144" s="232"/>
      <c r="Z144" s="232"/>
      <c r="AA144" s="238"/>
      <c r="AT144" s="239" t="s">
        <v>184</v>
      </c>
      <c r="AU144" s="239" t="s">
        <v>111</v>
      </c>
      <c r="AV144" s="10" t="s">
        <v>111</v>
      </c>
      <c r="AW144" s="10" t="s">
        <v>39</v>
      </c>
      <c r="AX144" s="10" t="s">
        <v>25</v>
      </c>
      <c r="AY144" s="239" t="s">
        <v>165</v>
      </c>
    </row>
    <row r="145" s="1" customFormat="1" ht="25.5" customHeight="1">
      <c r="B145" s="46"/>
      <c r="C145" s="219" t="s">
        <v>194</v>
      </c>
      <c r="D145" s="219" t="s">
        <v>166</v>
      </c>
      <c r="E145" s="220" t="s">
        <v>259</v>
      </c>
      <c r="F145" s="221" t="s">
        <v>260</v>
      </c>
      <c r="G145" s="221"/>
      <c r="H145" s="221"/>
      <c r="I145" s="221"/>
      <c r="J145" s="222" t="s">
        <v>169</v>
      </c>
      <c r="K145" s="223">
        <v>175.94999999999999</v>
      </c>
      <c r="L145" s="224">
        <v>0</v>
      </c>
      <c r="M145" s="225"/>
      <c r="N145" s="226">
        <f>ROUND(L145*K145,2)</f>
        <v>0</v>
      </c>
      <c r="O145" s="226"/>
      <c r="P145" s="226"/>
      <c r="Q145" s="226"/>
      <c r="R145" s="48"/>
      <c r="T145" s="227" t="s">
        <v>23</v>
      </c>
      <c r="U145" s="56" t="s">
        <v>47</v>
      </c>
      <c r="V145" s="47"/>
      <c r="W145" s="228">
        <f>V145*K145</f>
        <v>0</v>
      </c>
      <c r="X145" s="228">
        <v>0.017000000000000001</v>
      </c>
      <c r="Y145" s="228">
        <f>X145*K145</f>
        <v>2.9911500000000002</v>
      </c>
      <c r="Z145" s="228">
        <v>0</v>
      </c>
      <c r="AA145" s="229">
        <f>Z145*K145</f>
        <v>0</v>
      </c>
      <c r="AR145" s="22" t="s">
        <v>170</v>
      </c>
      <c r="AT145" s="22" t="s">
        <v>166</v>
      </c>
      <c r="AU145" s="22" t="s">
        <v>111</v>
      </c>
      <c r="AY145" s="22" t="s">
        <v>165</v>
      </c>
      <c r="BE145" s="142">
        <f>IF(U145="základní",N145,0)</f>
        <v>0</v>
      </c>
      <c r="BF145" s="142">
        <f>IF(U145="snížená",N145,0)</f>
        <v>0</v>
      </c>
      <c r="BG145" s="142">
        <f>IF(U145="zákl. přenesená",N145,0)</f>
        <v>0</v>
      </c>
      <c r="BH145" s="142">
        <f>IF(U145="sníž. přenesená",N145,0)</f>
        <v>0</v>
      </c>
      <c r="BI145" s="142">
        <f>IF(U145="nulová",N145,0)</f>
        <v>0</v>
      </c>
      <c r="BJ145" s="22" t="s">
        <v>25</v>
      </c>
      <c r="BK145" s="142">
        <f>ROUND(L145*K145,2)</f>
        <v>0</v>
      </c>
      <c r="BL145" s="22" t="s">
        <v>170</v>
      </c>
      <c r="BM145" s="22" t="s">
        <v>757</v>
      </c>
    </row>
    <row r="146" s="10" customFormat="1" ht="16.5" customHeight="1">
      <c r="B146" s="231"/>
      <c r="C146" s="232"/>
      <c r="D146" s="232"/>
      <c r="E146" s="233" t="s">
        <v>23</v>
      </c>
      <c r="F146" s="240" t="s">
        <v>758</v>
      </c>
      <c r="G146" s="241"/>
      <c r="H146" s="241"/>
      <c r="I146" s="241"/>
      <c r="J146" s="232"/>
      <c r="K146" s="235">
        <v>175.94999999999999</v>
      </c>
      <c r="L146" s="232"/>
      <c r="M146" s="232"/>
      <c r="N146" s="232"/>
      <c r="O146" s="232"/>
      <c r="P146" s="232"/>
      <c r="Q146" s="232"/>
      <c r="R146" s="236"/>
      <c r="T146" s="237"/>
      <c r="U146" s="232"/>
      <c r="V146" s="232"/>
      <c r="W146" s="232"/>
      <c r="X146" s="232"/>
      <c r="Y146" s="232"/>
      <c r="Z146" s="232"/>
      <c r="AA146" s="238"/>
      <c r="AT146" s="239" t="s">
        <v>184</v>
      </c>
      <c r="AU146" s="239" t="s">
        <v>111</v>
      </c>
      <c r="AV146" s="10" t="s">
        <v>111</v>
      </c>
      <c r="AW146" s="10" t="s">
        <v>39</v>
      </c>
      <c r="AX146" s="10" t="s">
        <v>25</v>
      </c>
      <c r="AY146" s="239" t="s">
        <v>165</v>
      </c>
    </row>
    <row r="147" s="1" customFormat="1" ht="25.5" customHeight="1">
      <c r="B147" s="46"/>
      <c r="C147" s="219" t="s">
        <v>198</v>
      </c>
      <c r="D147" s="219" t="s">
        <v>166</v>
      </c>
      <c r="E147" s="220" t="s">
        <v>759</v>
      </c>
      <c r="F147" s="221" t="s">
        <v>760</v>
      </c>
      <c r="G147" s="221"/>
      <c r="H147" s="221"/>
      <c r="I147" s="221"/>
      <c r="J147" s="222" t="s">
        <v>169</v>
      </c>
      <c r="K147" s="223">
        <v>117.3</v>
      </c>
      <c r="L147" s="224">
        <v>0</v>
      </c>
      <c r="M147" s="225"/>
      <c r="N147" s="226">
        <f>ROUND(L147*K147,2)</f>
        <v>0</v>
      </c>
      <c r="O147" s="226"/>
      <c r="P147" s="226"/>
      <c r="Q147" s="226"/>
      <c r="R147" s="48"/>
      <c r="T147" s="227" t="s">
        <v>23</v>
      </c>
      <c r="U147" s="56" t="s">
        <v>47</v>
      </c>
      <c r="V147" s="47"/>
      <c r="W147" s="228">
        <f>V147*K147</f>
        <v>0</v>
      </c>
      <c r="X147" s="228">
        <v>0.034500000000000003</v>
      </c>
      <c r="Y147" s="228">
        <f>X147*K147</f>
        <v>4.0468500000000001</v>
      </c>
      <c r="Z147" s="228">
        <v>0</v>
      </c>
      <c r="AA147" s="229">
        <f>Z147*K147</f>
        <v>0</v>
      </c>
      <c r="AR147" s="22" t="s">
        <v>170</v>
      </c>
      <c r="AT147" s="22" t="s">
        <v>166</v>
      </c>
      <c r="AU147" s="22" t="s">
        <v>111</v>
      </c>
      <c r="AY147" s="22" t="s">
        <v>165</v>
      </c>
      <c r="BE147" s="142">
        <f>IF(U147="základní",N147,0)</f>
        <v>0</v>
      </c>
      <c r="BF147" s="142">
        <f>IF(U147="snížená",N147,0)</f>
        <v>0</v>
      </c>
      <c r="BG147" s="142">
        <f>IF(U147="zákl. přenesená",N147,0)</f>
        <v>0</v>
      </c>
      <c r="BH147" s="142">
        <f>IF(U147="sníž. přenesená",N147,0)</f>
        <v>0</v>
      </c>
      <c r="BI147" s="142">
        <f>IF(U147="nulová",N147,0)</f>
        <v>0</v>
      </c>
      <c r="BJ147" s="22" t="s">
        <v>25</v>
      </c>
      <c r="BK147" s="142">
        <f>ROUND(L147*K147,2)</f>
        <v>0</v>
      </c>
      <c r="BL147" s="22" t="s">
        <v>170</v>
      </c>
      <c r="BM147" s="22" t="s">
        <v>761</v>
      </c>
    </row>
    <row r="148" s="10" customFormat="1" ht="16.5" customHeight="1">
      <c r="B148" s="231"/>
      <c r="C148" s="232"/>
      <c r="D148" s="232"/>
      <c r="E148" s="233" t="s">
        <v>23</v>
      </c>
      <c r="F148" s="240" t="s">
        <v>762</v>
      </c>
      <c r="G148" s="241"/>
      <c r="H148" s="241"/>
      <c r="I148" s="241"/>
      <c r="J148" s="232"/>
      <c r="K148" s="235">
        <v>117.3</v>
      </c>
      <c r="L148" s="232"/>
      <c r="M148" s="232"/>
      <c r="N148" s="232"/>
      <c r="O148" s="232"/>
      <c r="P148" s="232"/>
      <c r="Q148" s="232"/>
      <c r="R148" s="236"/>
      <c r="T148" s="237"/>
      <c r="U148" s="232"/>
      <c r="V148" s="232"/>
      <c r="W148" s="232"/>
      <c r="X148" s="232"/>
      <c r="Y148" s="232"/>
      <c r="Z148" s="232"/>
      <c r="AA148" s="238"/>
      <c r="AT148" s="239" t="s">
        <v>184</v>
      </c>
      <c r="AU148" s="239" t="s">
        <v>111</v>
      </c>
      <c r="AV148" s="10" t="s">
        <v>111</v>
      </c>
      <c r="AW148" s="10" t="s">
        <v>39</v>
      </c>
      <c r="AX148" s="10" t="s">
        <v>25</v>
      </c>
      <c r="AY148" s="239" t="s">
        <v>165</v>
      </c>
    </row>
    <row r="149" s="1" customFormat="1" ht="38.25" customHeight="1">
      <c r="B149" s="46"/>
      <c r="C149" s="219" t="s">
        <v>203</v>
      </c>
      <c r="D149" s="219" t="s">
        <v>166</v>
      </c>
      <c r="E149" s="220" t="s">
        <v>763</v>
      </c>
      <c r="F149" s="221" t="s">
        <v>764</v>
      </c>
      <c r="G149" s="221"/>
      <c r="H149" s="221"/>
      <c r="I149" s="221"/>
      <c r="J149" s="222" t="s">
        <v>169</v>
      </c>
      <c r="K149" s="223">
        <v>126.75</v>
      </c>
      <c r="L149" s="224">
        <v>0</v>
      </c>
      <c r="M149" s="225"/>
      <c r="N149" s="226">
        <f>ROUND(L149*K149,2)</f>
        <v>0</v>
      </c>
      <c r="O149" s="226"/>
      <c r="P149" s="226"/>
      <c r="Q149" s="226"/>
      <c r="R149" s="48"/>
      <c r="T149" s="227" t="s">
        <v>23</v>
      </c>
      <c r="U149" s="56" t="s">
        <v>47</v>
      </c>
      <c r="V149" s="47"/>
      <c r="W149" s="228">
        <f>V149*K149</f>
        <v>0</v>
      </c>
      <c r="X149" s="228">
        <v>0.01255</v>
      </c>
      <c r="Y149" s="228">
        <f>X149*K149</f>
        <v>1.5907125</v>
      </c>
      <c r="Z149" s="228">
        <v>0</v>
      </c>
      <c r="AA149" s="229">
        <f>Z149*K149</f>
        <v>0</v>
      </c>
      <c r="AR149" s="22" t="s">
        <v>170</v>
      </c>
      <c r="AT149" s="22" t="s">
        <v>166</v>
      </c>
      <c r="AU149" s="22" t="s">
        <v>111</v>
      </c>
      <c r="AY149" s="22" t="s">
        <v>165</v>
      </c>
      <c r="BE149" s="142">
        <f>IF(U149="základní",N149,0)</f>
        <v>0</v>
      </c>
      <c r="BF149" s="142">
        <f>IF(U149="snížená",N149,0)</f>
        <v>0</v>
      </c>
      <c r="BG149" s="142">
        <f>IF(U149="zákl. přenesená",N149,0)</f>
        <v>0</v>
      </c>
      <c r="BH149" s="142">
        <f>IF(U149="sníž. přenesená",N149,0)</f>
        <v>0</v>
      </c>
      <c r="BI149" s="142">
        <f>IF(U149="nulová",N149,0)</f>
        <v>0</v>
      </c>
      <c r="BJ149" s="22" t="s">
        <v>25</v>
      </c>
      <c r="BK149" s="142">
        <f>ROUND(L149*K149,2)</f>
        <v>0</v>
      </c>
      <c r="BL149" s="22" t="s">
        <v>170</v>
      </c>
      <c r="BM149" s="22" t="s">
        <v>765</v>
      </c>
    </row>
    <row r="150" s="10" customFormat="1" ht="16.5" customHeight="1">
      <c r="B150" s="231"/>
      <c r="C150" s="232"/>
      <c r="D150" s="232"/>
      <c r="E150" s="233" t="s">
        <v>23</v>
      </c>
      <c r="F150" s="240" t="s">
        <v>766</v>
      </c>
      <c r="G150" s="241"/>
      <c r="H150" s="241"/>
      <c r="I150" s="241"/>
      <c r="J150" s="232"/>
      <c r="K150" s="235">
        <v>126.75</v>
      </c>
      <c r="L150" s="232"/>
      <c r="M150" s="232"/>
      <c r="N150" s="232"/>
      <c r="O150" s="232"/>
      <c r="P150" s="232"/>
      <c r="Q150" s="232"/>
      <c r="R150" s="236"/>
      <c r="T150" s="237"/>
      <c r="U150" s="232"/>
      <c r="V150" s="232"/>
      <c r="W150" s="232"/>
      <c r="X150" s="232"/>
      <c r="Y150" s="232"/>
      <c r="Z150" s="232"/>
      <c r="AA150" s="238"/>
      <c r="AT150" s="239" t="s">
        <v>184</v>
      </c>
      <c r="AU150" s="239" t="s">
        <v>111</v>
      </c>
      <c r="AV150" s="10" t="s">
        <v>111</v>
      </c>
      <c r="AW150" s="10" t="s">
        <v>39</v>
      </c>
      <c r="AX150" s="10" t="s">
        <v>25</v>
      </c>
      <c r="AY150" s="239" t="s">
        <v>165</v>
      </c>
    </row>
    <row r="151" s="1" customFormat="1" ht="25.5" customHeight="1">
      <c r="B151" s="46"/>
      <c r="C151" s="219" t="s">
        <v>209</v>
      </c>
      <c r="D151" s="219" t="s">
        <v>166</v>
      </c>
      <c r="E151" s="220" t="s">
        <v>767</v>
      </c>
      <c r="F151" s="221" t="s">
        <v>768</v>
      </c>
      <c r="G151" s="221"/>
      <c r="H151" s="221"/>
      <c r="I151" s="221"/>
      <c r="J151" s="222" t="s">
        <v>169</v>
      </c>
      <c r="K151" s="223">
        <v>67</v>
      </c>
      <c r="L151" s="224">
        <v>0</v>
      </c>
      <c r="M151" s="225"/>
      <c r="N151" s="226">
        <f>ROUND(L151*K151,2)</f>
        <v>0</v>
      </c>
      <c r="O151" s="226"/>
      <c r="P151" s="226"/>
      <c r="Q151" s="226"/>
      <c r="R151" s="48"/>
      <c r="T151" s="227" t="s">
        <v>23</v>
      </c>
      <c r="U151" s="56" t="s">
        <v>47</v>
      </c>
      <c r="V151" s="47"/>
      <c r="W151" s="228">
        <f>V151*K151</f>
        <v>0</v>
      </c>
      <c r="X151" s="228">
        <v>0.042500000000000003</v>
      </c>
      <c r="Y151" s="228">
        <f>X151*K151</f>
        <v>2.8475000000000001</v>
      </c>
      <c r="Z151" s="228">
        <v>0</v>
      </c>
      <c r="AA151" s="229">
        <f>Z151*K151</f>
        <v>0</v>
      </c>
      <c r="AR151" s="22" t="s">
        <v>170</v>
      </c>
      <c r="AT151" s="22" t="s">
        <v>166</v>
      </c>
      <c r="AU151" s="22" t="s">
        <v>111</v>
      </c>
      <c r="AY151" s="22" t="s">
        <v>165</v>
      </c>
      <c r="BE151" s="142">
        <f>IF(U151="základní",N151,0)</f>
        <v>0</v>
      </c>
      <c r="BF151" s="142">
        <f>IF(U151="snížená",N151,0)</f>
        <v>0</v>
      </c>
      <c r="BG151" s="142">
        <f>IF(U151="zákl. přenesená",N151,0)</f>
        <v>0</v>
      </c>
      <c r="BH151" s="142">
        <f>IF(U151="sníž. přenesená",N151,0)</f>
        <v>0</v>
      </c>
      <c r="BI151" s="142">
        <f>IF(U151="nulová",N151,0)</f>
        <v>0</v>
      </c>
      <c r="BJ151" s="22" t="s">
        <v>25</v>
      </c>
      <c r="BK151" s="142">
        <f>ROUND(L151*K151,2)</f>
        <v>0</v>
      </c>
      <c r="BL151" s="22" t="s">
        <v>170</v>
      </c>
      <c r="BM151" s="22" t="s">
        <v>769</v>
      </c>
    </row>
    <row r="152" s="10" customFormat="1" ht="16.5" customHeight="1">
      <c r="B152" s="231"/>
      <c r="C152" s="232"/>
      <c r="D152" s="232"/>
      <c r="E152" s="233" t="s">
        <v>23</v>
      </c>
      <c r="F152" s="240" t="s">
        <v>770</v>
      </c>
      <c r="G152" s="241"/>
      <c r="H152" s="241"/>
      <c r="I152" s="241"/>
      <c r="J152" s="232"/>
      <c r="K152" s="235">
        <v>67</v>
      </c>
      <c r="L152" s="232"/>
      <c r="M152" s="232"/>
      <c r="N152" s="232"/>
      <c r="O152" s="232"/>
      <c r="P152" s="232"/>
      <c r="Q152" s="232"/>
      <c r="R152" s="236"/>
      <c r="T152" s="237"/>
      <c r="U152" s="232"/>
      <c r="V152" s="232"/>
      <c r="W152" s="232"/>
      <c r="X152" s="232"/>
      <c r="Y152" s="232"/>
      <c r="Z152" s="232"/>
      <c r="AA152" s="238"/>
      <c r="AT152" s="239" t="s">
        <v>184</v>
      </c>
      <c r="AU152" s="239" t="s">
        <v>111</v>
      </c>
      <c r="AV152" s="10" t="s">
        <v>111</v>
      </c>
      <c r="AW152" s="10" t="s">
        <v>39</v>
      </c>
      <c r="AX152" s="10" t="s">
        <v>25</v>
      </c>
      <c r="AY152" s="239" t="s">
        <v>165</v>
      </c>
    </row>
    <row r="153" s="1" customFormat="1" ht="25.5" customHeight="1">
      <c r="B153" s="46"/>
      <c r="C153" s="219" t="s">
        <v>30</v>
      </c>
      <c r="D153" s="219" t="s">
        <v>166</v>
      </c>
      <c r="E153" s="220" t="s">
        <v>362</v>
      </c>
      <c r="F153" s="221" t="s">
        <v>363</v>
      </c>
      <c r="G153" s="221"/>
      <c r="H153" s="221"/>
      <c r="I153" s="221"/>
      <c r="J153" s="222" t="s">
        <v>169</v>
      </c>
      <c r="K153" s="223">
        <v>84.519999999999996</v>
      </c>
      <c r="L153" s="224">
        <v>0</v>
      </c>
      <c r="M153" s="225"/>
      <c r="N153" s="226">
        <f>ROUND(L153*K153,2)</f>
        <v>0</v>
      </c>
      <c r="O153" s="226"/>
      <c r="P153" s="226"/>
      <c r="Q153" s="226"/>
      <c r="R153" s="48"/>
      <c r="T153" s="227" t="s">
        <v>23</v>
      </c>
      <c r="U153" s="56" t="s">
        <v>47</v>
      </c>
      <c r="V153" s="47"/>
      <c r="W153" s="228">
        <f>V153*K153</f>
        <v>0</v>
      </c>
      <c r="X153" s="228">
        <v>0.00012</v>
      </c>
      <c r="Y153" s="228">
        <f>X153*K153</f>
        <v>0.010142399999999999</v>
      </c>
      <c r="Z153" s="228">
        <v>0</v>
      </c>
      <c r="AA153" s="229">
        <f>Z153*K153</f>
        <v>0</v>
      </c>
      <c r="AR153" s="22" t="s">
        <v>170</v>
      </c>
      <c r="AT153" s="22" t="s">
        <v>166</v>
      </c>
      <c r="AU153" s="22" t="s">
        <v>111</v>
      </c>
      <c r="AY153" s="22" t="s">
        <v>165</v>
      </c>
      <c r="BE153" s="142">
        <f>IF(U153="základní",N153,0)</f>
        <v>0</v>
      </c>
      <c r="BF153" s="142">
        <f>IF(U153="snížená",N153,0)</f>
        <v>0</v>
      </c>
      <c r="BG153" s="142">
        <f>IF(U153="zákl. přenesená",N153,0)</f>
        <v>0</v>
      </c>
      <c r="BH153" s="142">
        <f>IF(U153="sníž. přenesená",N153,0)</f>
        <v>0</v>
      </c>
      <c r="BI153" s="142">
        <f>IF(U153="nulová",N153,0)</f>
        <v>0</v>
      </c>
      <c r="BJ153" s="22" t="s">
        <v>25</v>
      </c>
      <c r="BK153" s="142">
        <f>ROUND(L153*K153,2)</f>
        <v>0</v>
      </c>
      <c r="BL153" s="22" t="s">
        <v>170</v>
      </c>
      <c r="BM153" s="22" t="s">
        <v>771</v>
      </c>
    </row>
    <row r="154" s="1" customFormat="1" ht="48" customHeight="1">
      <c r="B154" s="46"/>
      <c r="C154" s="47"/>
      <c r="D154" s="47"/>
      <c r="E154" s="47"/>
      <c r="F154" s="230" t="s">
        <v>365</v>
      </c>
      <c r="G154" s="67"/>
      <c r="H154" s="67"/>
      <c r="I154" s="67"/>
      <c r="J154" s="47"/>
      <c r="K154" s="47"/>
      <c r="L154" s="47"/>
      <c r="M154" s="47"/>
      <c r="N154" s="47"/>
      <c r="O154" s="47"/>
      <c r="P154" s="47"/>
      <c r="Q154" s="47"/>
      <c r="R154" s="48"/>
      <c r="T154" s="189"/>
      <c r="U154" s="47"/>
      <c r="V154" s="47"/>
      <c r="W154" s="47"/>
      <c r="X154" s="47"/>
      <c r="Y154" s="47"/>
      <c r="Z154" s="47"/>
      <c r="AA154" s="100"/>
      <c r="AT154" s="22" t="s">
        <v>173</v>
      </c>
      <c r="AU154" s="22" t="s">
        <v>111</v>
      </c>
    </row>
    <row r="155" s="10" customFormat="1" ht="16.5" customHeight="1">
      <c r="B155" s="231"/>
      <c r="C155" s="232"/>
      <c r="D155" s="232"/>
      <c r="E155" s="233" t="s">
        <v>23</v>
      </c>
      <c r="F155" s="234" t="s">
        <v>772</v>
      </c>
      <c r="G155" s="232"/>
      <c r="H155" s="232"/>
      <c r="I155" s="232"/>
      <c r="J155" s="232"/>
      <c r="K155" s="235">
        <v>84.519999999999996</v>
      </c>
      <c r="L155" s="232"/>
      <c r="M155" s="232"/>
      <c r="N155" s="232"/>
      <c r="O155" s="232"/>
      <c r="P155" s="232"/>
      <c r="Q155" s="232"/>
      <c r="R155" s="236"/>
      <c r="T155" s="237"/>
      <c r="U155" s="232"/>
      <c r="V155" s="232"/>
      <c r="W155" s="232"/>
      <c r="X155" s="232"/>
      <c r="Y155" s="232"/>
      <c r="Z155" s="232"/>
      <c r="AA155" s="238"/>
      <c r="AT155" s="239" t="s">
        <v>184</v>
      </c>
      <c r="AU155" s="239" t="s">
        <v>111</v>
      </c>
      <c r="AV155" s="10" t="s">
        <v>111</v>
      </c>
      <c r="AW155" s="10" t="s">
        <v>39</v>
      </c>
      <c r="AX155" s="10" t="s">
        <v>25</v>
      </c>
      <c r="AY155" s="239" t="s">
        <v>165</v>
      </c>
    </row>
    <row r="156" s="1" customFormat="1" ht="38.25" customHeight="1">
      <c r="B156" s="46"/>
      <c r="C156" s="219" t="s">
        <v>217</v>
      </c>
      <c r="D156" s="219" t="s">
        <v>166</v>
      </c>
      <c r="E156" s="220" t="s">
        <v>368</v>
      </c>
      <c r="F156" s="221" t="s">
        <v>773</v>
      </c>
      <c r="G156" s="221"/>
      <c r="H156" s="221"/>
      <c r="I156" s="221"/>
      <c r="J156" s="222" t="s">
        <v>370</v>
      </c>
      <c r="K156" s="223">
        <v>1</v>
      </c>
      <c r="L156" s="224">
        <v>0</v>
      </c>
      <c r="M156" s="225"/>
      <c r="N156" s="226">
        <f>ROUND(L156*K156,2)</f>
        <v>0</v>
      </c>
      <c r="O156" s="226"/>
      <c r="P156" s="226"/>
      <c r="Q156" s="226"/>
      <c r="R156" s="48"/>
      <c r="T156" s="227" t="s">
        <v>23</v>
      </c>
      <c r="U156" s="56" t="s">
        <v>47</v>
      </c>
      <c r="V156" s="47"/>
      <c r="W156" s="228">
        <f>V156*K156</f>
        <v>0</v>
      </c>
      <c r="X156" s="228">
        <v>0.00012</v>
      </c>
      <c r="Y156" s="228">
        <f>X156*K156</f>
        <v>0.00012</v>
      </c>
      <c r="Z156" s="228">
        <v>0</v>
      </c>
      <c r="AA156" s="229">
        <f>Z156*K156</f>
        <v>0</v>
      </c>
      <c r="AR156" s="22" t="s">
        <v>170</v>
      </c>
      <c r="AT156" s="22" t="s">
        <v>166</v>
      </c>
      <c r="AU156" s="22" t="s">
        <v>111</v>
      </c>
      <c r="AY156" s="22" t="s">
        <v>165</v>
      </c>
      <c r="BE156" s="142">
        <f>IF(U156="základní",N156,0)</f>
        <v>0</v>
      </c>
      <c r="BF156" s="142">
        <f>IF(U156="snížená",N156,0)</f>
        <v>0</v>
      </c>
      <c r="BG156" s="142">
        <f>IF(U156="zákl. přenesená",N156,0)</f>
        <v>0</v>
      </c>
      <c r="BH156" s="142">
        <f>IF(U156="sníž. přenesená",N156,0)</f>
        <v>0</v>
      </c>
      <c r="BI156" s="142">
        <f>IF(U156="nulová",N156,0)</f>
        <v>0</v>
      </c>
      <c r="BJ156" s="22" t="s">
        <v>25</v>
      </c>
      <c r="BK156" s="142">
        <f>ROUND(L156*K156,2)</f>
        <v>0</v>
      </c>
      <c r="BL156" s="22" t="s">
        <v>170</v>
      </c>
      <c r="BM156" s="22" t="s">
        <v>774</v>
      </c>
    </row>
    <row r="157" s="1" customFormat="1" ht="38.25" customHeight="1">
      <c r="B157" s="46"/>
      <c r="C157" s="219" t="s">
        <v>223</v>
      </c>
      <c r="D157" s="219" t="s">
        <v>166</v>
      </c>
      <c r="E157" s="220" t="s">
        <v>373</v>
      </c>
      <c r="F157" s="221" t="s">
        <v>374</v>
      </c>
      <c r="G157" s="221"/>
      <c r="H157" s="221"/>
      <c r="I157" s="221"/>
      <c r="J157" s="222" t="s">
        <v>370</v>
      </c>
      <c r="K157" s="223">
        <v>1</v>
      </c>
      <c r="L157" s="224">
        <v>0</v>
      </c>
      <c r="M157" s="225"/>
      <c r="N157" s="226">
        <f>ROUND(L157*K157,2)</f>
        <v>0</v>
      </c>
      <c r="O157" s="226"/>
      <c r="P157" s="226"/>
      <c r="Q157" s="226"/>
      <c r="R157" s="48"/>
      <c r="T157" s="227" t="s">
        <v>23</v>
      </c>
      <c r="U157" s="56" t="s">
        <v>47</v>
      </c>
      <c r="V157" s="47"/>
      <c r="W157" s="228">
        <f>V157*K157</f>
        <v>0</v>
      </c>
      <c r="X157" s="228">
        <v>0.00012</v>
      </c>
      <c r="Y157" s="228">
        <f>X157*K157</f>
        <v>0.00012</v>
      </c>
      <c r="Z157" s="228">
        <v>0</v>
      </c>
      <c r="AA157" s="229">
        <f>Z157*K157</f>
        <v>0</v>
      </c>
      <c r="AR157" s="22" t="s">
        <v>170</v>
      </c>
      <c r="AT157" s="22" t="s">
        <v>166</v>
      </c>
      <c r="AU157" s="22" t="s">
        <v>111</v>
      </c>
      <c r="AY157" s="22" t="s">
        <v>165</v>
      </c>
      <c r="BE157" s="142">
        <f>IF(U157="základní",N157,0)</f>
        <v>0</v>
      </c>
      <c r="BF157" s="142">
        <f>IF(U157="snížená",N157,0)</f>
        <v>0</v>
      </c>
      <c r="BG157" s="142">
        <f>IF(U157="zákl. přenesená",N157,0)</f>
        <v>0</v>
      </c>
      <c r="BH157" s="142">
        <f>IF(U157="sníž. přenesená",N157,0)</f>
        <v>0</v>
      </c>
      <c r="BI157" s="142">
        <f>IF(U157="nulová",N157,0)</f>
        <v>0</v>
      </c>
      <c r="BJ157" s="22" t="s">
        <v>25</v>
      </c>
      <c r="BK157" s="142">
        <f>ROUND(L157*K157,2)</f>
        <v>0</v>
      </c>
      <c r="BL157" s="22" t="s">
        <v>170</v>
      </c>
      <c r="BM157" s="22" t="s">
        <v>775</v>
      </c>
    </row>
    <row r="158" s="1" customFormat="1" ht="16.5" customHeight="1">
      <c r="B158" s="46"/>
      <c r="C158" s="219" t="s">
        <v>229</v>
      </c>
      <c r="D158" s="219" t="s">
        <v>166</v>
      </c>
      <c r="E158" s="220" t="s">
        <v>377</v>
      </c>
      <c r="F158" s="221" t="s">
        <v>378</v>
      </c>
      <c r="G158" s="221"/>
      <c r="H158" s="221"/>
      <c r="I158" s="221"/>
      <c r="J158" s="222" t="s">
        <v>169</v>
      </c>
      <c r="K158" s="223">
        <v>193.75</v>
      </c>
      <c r="L158" s="224">
        <v>0</v>
      </c>
      <c r="M158" s="225"/>
      <c r="N158" s="226">
        <f>ROUND(L158*K158,2)</f>
        <v>0</v>
      </c>
      <c r="O158" s="226"/>
      <c r="P158" s="226"/>
      <c r="Q158" s="226"/>
      <c r="R158" s="48"/>
      <c r="T158" s="227" t="s">
        <v>23</v>
      </c>
      <c r="U158" s="56" t="s">
        <v>47</v>
      </c>
      <c r="V158" s="47"/>
      <c r="W158" s="228">
        <f>V158*K158</f>
        <v>0</v>
      </c>
      <c r="X158" s="228">
        <v>0</v>
      </c>
      <c r="Y158" s="228">
        <f>X158*K158</f>
        <v>0</v>
      </c>
      <c r="Z158" s="228">
        <v>0</v>
      </c>
      <c r="AA158" s="229">
        <f>Z158*K158</f>
        <v>0</v>
      </c>
      <c r="AR158" s="22" t="s">
        <v>170</v>
      </c>
      <c r="AT158" s="22" t="s">
        <v>166</v>
      </c>
      <c r="AU158" s="22" t="s">
        <v>111</v>
      </c>
      <c r="AY158" s="22" t="s">
        <v>165</v>
      </c>
      <c r="BE158" s="142">
        <f>IF(U158="základní",N158,0)</f>
        <v>0</v>
      </c>
      <c r="BF158" s="142">
        <f>IF(U158="snížená",N158,0)</f>
        <v>0</v>
      </c>
      <c r="BG158" s="142">
        <f>IF(U158="zákl. přenesená",N158,0)</f>
        <v>0</v>
      </c>
      <c r="BH158" s="142">
        <f>IF(U158="sníž. přenesená",N158,0)</f>
        <v>0</v>
      </c>
      <c r="BI158" s="142">
        <f>IF(U158="nulová",N158,0)</f>
        <v>0</v>
      </c>
      <c r="BJ158" s="22" t="s">
        <v>25</v>
      </c>
      <c r="BK158" s="142">
        <f>ROUND(L158*K158,2)</f>
        <v>0</v>
      </c>
      <c r="BL158" s="22" t="s">
        <v>170</v>
      </c>
      <c r="BM158" s="22" t="s">
        <v>776</v>
      </c>
    </row>
    <row r="159" s="10" customFormat="1" ht="16.5" customHeight="1">
      <c r="B159" s="231"/>
      <c r="C159" s="232"/>
      <c r="D159" s="232"/>
      <c r="E159" s="233" t="s">
        <v>23</v>
      </c>
      <c r="F159" s="240" t="s">
        <v>777</v>
      </c>
      <c r="G159" s="241"/>
      <c r="H159" s="241"/>
      <c r="I159" s="241"/>
      <c r="J159" s="232"/>
      <c r="K159" s="235">
        <v>193.75</v>
      </c>
      <c r="L159" s="232"/>
      <c r="M159" s="232"/>
      <c r="N159" s="232"/>
      <c r="O159" s="232"/>
      <c r="P159" s="232"/>
      <c r="Q159" s="232"/>
      <c r="R159" s="236"/>
      <c r="T159" s="237"/>
      <c r="U159" s="232"/>
      <c r="V159" s="232"/>
      <c r="W159" s="232"/>
      <c r="X159" s="232"/>
      <c r="Y159" s="232"/>
      <c r="Z159" s="232"/>
      <c r="AA159" s="238"/>
      <c r="AT159" s="239" t="s">
        <v>184</v>
      </c>
      <c r="AU159" s="239" t="s">
        <v>111</v>
      </c>
      <c r="AV159" s="10" t="s">
        <v>111</v>
      </c>
      <c r="AW159" s="10" t="s">
        <v>39</v>
      </c>
      <c r="AX159" s="10" t="s">
        <v>25</v>
      </c>
      <c r="AY159" s="239" t="s">
        <v>165</v>
      </c>
    </row>
    <row r="160" s="9" customFormat="1" ht="29.88" customHeight="1">
      <c r="B160" s="205"/>
      <c r="C160" s="206"/>
      <c r="D160" s="216" t="s">
        <v>128</v>
      </c>
      <c r="E160" s="216"/>
      <c r="F160" s="216"/>
      <c r="G160" s="216"/>
      <c r="H160" s="216"/>
      <c r="I160" s="216"/>
      <c r="J160" s="216"/>
      <c r="K160" s="216"/>
      <c r="L160" s="216"/>
      <c r="M160" s="216"/>
      <c r="N160" s="217">
        <f>BK160</f>
        <v>0</v>
      </c>
      <c r="O160" s="218"/>
      <c r="P160" s="218"/>
      <c r="Q160" s="218"/>
      <c r="R160" s="209"/>
      <c r="T160" s="210"/>
      <c r="U160" s="206"/>
      <c r="V160" s="206"/>
      <c r="W160" s="211">
        <f>SUM(W161:W181)</f>
        <v>0</v>
      </c>
      <c r="X160" s="206"/>
      <c r="Y160" s="211">
        <f>SUM(Y161:Y181)</f>
        <v>1.7051034999999999</v>
      </c>
      <c r="Z160" s="206"/>
      <c r="AA160" s="212">
        <f>SUM(AA161:AA181)</f>
        <v>9.3708999999999989</v>
      </c>
      <c r="AR160" s="213" t="s">
        <v>25</v>
      </c>
      <c r="AT160" s="214" t="s">
        <v>81</v>
      </c>
      <c r="AU160" s="214" t="s">
        <v>25</v>
      </c>
      <c r="AY160" s="213" t="s">
        <v>165</v>
      </c>
      <c r="BK160" s="215">
        <f>SUM(BK161:BK181)</f>
        <v>0</v>
      </c>
    </row>
    <row r="161" s="1" customFormat="1" ht="25.5" customHeight="1">
      <c r="B161" s="46"/>
      <c r="C161" s="219" t="s">
        <v>235</v>
      </c>
      <c r="D161" s="219" t="s">
        <v>166</v>
      </c>
      <c r="E161" s="220" t="s">
        <v>406</v>
      </c>
      <c r="F161" s="221" t="s">
        <v>407</v>
      </c>
      <c r="G161" s="221"/>
      <c r="H161" s="221"/>
      <c r="I161" s="221"/>
      <c r="J161" s="222" t="s">
        <v>169</v>
      </c>
      <c r="K161" s="223">
        <v>13.4</v>
      </c>
      <c r="L161" s="224">
        <v>0</v>
      </c>
      <c r="M161" s="225"/>
      <c r="N161" s="226">
        <f>ROUND(L161*K161,2)</f>
        <v>0</v>
      </c>
      <c r="O161" s="226"/>
      <c r="P161" s="226"/>
      <c r="Q161" s="226"/>
      <c r="R161" s="48"/>
      <c r="T161" s="227" t="s">
        <v>23</v>
      </c>
      <c r="U161" s="56" t="s">
        <v>47</v>
      </c>
      <c r="V161" s="47"/>
      <c r="W161" s="228">
        <f>V161*K161</f>
        <v>0</v>
      </c>
      <c r="X161" s="228">
        <v>0.028570000000000002</v>
      </c>
      <c r="Y161" s="228">
        <f>X161*K161</f>
        <v>0.38283800000000001</v>
      </c>
      <c r="Z161" s="228">
        <v>0</v>
      </c>
      <c r="AA161" s="229">
        <f>Z161*K161</f>
        <v>0</v>
      </c>
      <c r="AR161" s="22" t="s">
        <v>170</v>
      </c>
      <c r="AT161" s="22" t="s">
        <v>166</v>
      </c>
      <c r="AU161" s="22" t="s">
        <v>111</v>
      </c>
      <c r="AY161" s="22" t="s">
        <v>165</v>
      </c>
      <c r="BE161" s="142">
        <f>IF(U161="základní",N161,0)</f>
        <v>0</v>
      </c>
      <c r="BF161" s="142">
        <f>IF(U161="snížená",N161,0)</f>
        <v>0</v>
      </c>
      <c r="BG161" s="142">
        <f>IF(U161="zákl. přenesená",N161,0)</f>
        <v>0</v>
      </c>
      <c r="BH161" s="142">
        <f>IF(U161="sníž. přenesená",N161,0)</f>
        <v>0</v>
      </c>
      <c r="BI161" s="142">
        <f>IF(U161="nulová",N161,0)</f>
        <v>0</v>
      </c>
      <c r="BJ161" s="22" t="s">
        <v>25</v>
      </c>
      <c r="BK161" s="142">
        <f>ROUND(L161*K161,2)</f>
        <v>0</v>
      </c>
      <c r="BL161" s="22" t="s">
        <v>170</v>
      </c>
      <c r="BM161" s="22" t="s">
        <v>778</v>
      </c>
    </row>
    <row r="162" s="1" customFormat="1" ht="24" customHeight="1">
      <c r="B162" s="46"/>
      <c r="C162" s="47"/>
      <c r="D162" s="47"/>
      <c r="E162" s="47"/>
      <c r="F162" s="230" t="s">
        <v>779</v>
      </c>
      <c r="G162" s="67"/>
      <c r="H162" s="67"/>
      <c r="I162" s="67"/>
      <c r="J162" s="47"/>
      <c r="K162" s="47"/>
      <c r="L162" s="47"/>
      <c r="M162" s="47"/>
      <c r="N162" s="47"/>
      <c r="O162" s="47"/>
      <c r="P162" s="47"/>
      <c r="Q162" s="47"/>
      <c r="R162" s="48"/>
      <c r="T162" s="189"/>
      <c r="U162" s="47"/>
      <c r="V162" s="47"/>
      <c r="W162" s="47"/>
      <c r="X162" s="47"/>
      <c r="Y162" s="47"/>
      <c r="Z162" s="47"/>
      <c r="AA162" s="100"/>
      <c r="AT162" s="22" t="s">
        <v>173</v>
      </c>
      <c r="AU162" s="22" t="s">
        <v>111</v>
      </c>
    </row>
    <row r="163" s="10" customFormat="1" ht="16.5" customHeight="1">
      <c r="B163" s="231"/>
      <c r="C163" s="232"/>
      <c r="D163" s="232"/>
      <c r="E163" s="233" t="s">
        <v>23</v>
      </c>
      <c r="F163" s="234" t="s">
        <v>780</v>
      </c>
      <c r="G163" s="232"/>
      <c r="H163" s="232"/>
      <c r="I163" s="232"/>
      <c r="J163" s="232"/>
      <c r="K163" s="235">
        <v>13.4</v>
      </c>
      <c r="L163" s="232"/>
      <c r="M163" s="232"/>
      <c r="N163" s="232"/>
      <c r="O163" s="232"/>
      <c r="P163" s="232"/>
      <c r="Q163" s="232"/>
      <c r="R163" s="236"/>
      <c r="T163" s="237"/>
      <c r="U163" s="232"/>
      <c r="V163" s="232"/>
      <c r="W163" s="232"/>
      <c r="X163" s="232"/>
      <c r="Y163" s="232"/>
      <c r="Z163" s="232"/>
      <c r="AA163" s="238"/>
      <c r="AT163" s="239" t="s">
        <v>184</v>
      </c>
      <c r="AU163" s="239" t="s">
        <v>111</v>
      </c>
      <c r="AV163" s="10" t="s">
        <v>111</v>
      </c>
      <c r="AW163" s="10" t="s">
        <v>39</v>
      </c>
      <c r="AX163" s="10" t="s">
        <v>25</v>
      </c>
      <c r="AY163" s="239" t="s">
        <v>165</v>
      </c>
    </row>
    <row r="164" s="1" customFormat="1" ht="25.5" customHeight="1">
      <c r="B164" s="46"/>
      <c r="C164" s="219" t="s">
        <v>11</v>
      </c>
      <c r="D164" s="219" t="s">
        <v>166</v>
      </c>
      <c r="E164" s="220" t="s">
        <v>423</v>
      </c>
      <c r="F164" s="221" t="s">
        <v>424</v>
      </c>
      <c r="G164" s="221"/>
      <c r="H164" s="221"/>
      <c r="I164" s="221"/>
      <c r="J164" s="222" t="s">
        <v>419</v>
      </c>
      <c r="K164" s="223">
        <v>10</v>
      </c>
      <c r="L164" s="224">
        <v>0</v>
      </c>
      <c r="M164" s="225"/>
      <c r="N164" s="226">
        <f>ROUND(L164*K164,2)</f>
        <v>0</v>
      </c>
      <c r="O164" s="226"/>
      <c r="P164" s="226"/>
      <c r="Q164" s="226"/>
      <c r="R164" s="48"/>
      <c r="T164" s="227" t="s">
        <v>23</v>
      </c>
      <c r="U164" s="56" t="s">
        <v>47</v>
      </c>
      <c r="V164" s="47"/>
      <c r="W164" s="228">
        <f>V164*K164</f>
        <v>0</v>
      </c>
      <c r="X164" s="228">
        <v>0.1295</v>
      </c>
      <c r="Y164" s="228">
        <f>X164*K164</f>
        <v>1.2949999999999999</v>
      </c>
      <c r="Z164" s="228">
        <v>0</v>
      </c>
      <c r="AA164" s="229">
        <f>Z164*K164</f>
        <v>0</v>
      </c>
      <c r="AR164" s="22" t="s">
        <v>170</v>
      </c>
      <c r="AT164" s="22" t="s">
        <v>166</v>
      </c>
      <c r="AU164" s="22" t="s">
        <v>111</v>
      </c>
      <c r="AY164" s="22" t="s">
        <v>165</v>
      </c>
      <c r="BE164" s="142">
        <f>IF(U164="základní",N164,0)</f>
        <v>0</v>
      </c>
      <c r="BF164" s="142">
        <f>IF(U164="snížená",N164,0)</f>
        <v>0</v>
      </c>
      <c r="BG164" s="142">
        <f>IF(U164="zákl. přenesená",N164,0)</f>
        <v>0</v>
      </c>
      <c r="BH164" s="142">
        <f>IF(U164="sníž. přenesená",N164,0)</f>
        <v>0</v>
      </c>
      <c r="BI164" s="142">
        <f>IF(U164="nulová",N164,0)</f>
        <v>0</v>
      </c>
      <c r="BJ164" s="22" t="s">
        <v>25</v>
      </c>
      <c r="BK164" s="142">
        <f>ROUND(L164*K164,2)</f>
        <v>0</v>
      </c>
      <c r="BL164" s="22" t="s">
        <v>170</v>
      </c>
      <c r="BM164" s="22" t="s">
        <v>781</v>
      </c>
    </row>
    <row r="165" s="1" customFormat="1" ht="38.25" customHeight="1">
      <c r="B165" s="46"/>
      <c r="C165" s="219" t="s">
        <v>244</v>
      </c>
      <c r="D165" s="219" t="s">
        <v>166</v>
      </c>
      <c r="E165" s="220" t="s">
        <v>442</v>
      </c>
      <c r="F165" s="221" t="s">
        <v>443</v>
      </c>
      <c r="G165" s="221"/>
      <c r="H165" s="221"/>
      <c r="I165" s="221"/>
      <c r="J165" s="222" t="s">
        <v>169</v>
      </c>
      <c r="K165" s="223">
        <v>238.29400000000001</v>
      </c>
      <c r="L165" s="224">
        <v>0</v>
      </c>
      <c r="M165" s="225"/>
      <c r="N165" s="226">
        <f>ROUND(L165*K165,2)</f>
        <v>0</v>
      </c>
      <c r="O165" s="226"/>
      <c r="P165" s="226"/>
      <c r="Q165" s="226"/>
      <c r="R165" s="48"/>
      <c r="T165" s="227" t="s">
        <v>23</v>
      </c>
      <c r="U165" s="56" t="s">
        <v>47</v>
      </c>
      <c r="V165" s="47"/>
      <c r="W165" s="228">
        <f>V165*K165</f>
        <v>0</v>
      </c>
      <c r="X165" s="228">
        <v>0</v>
      </c>
      <c r="Y165" s="228">
        <f>X165*K165</f>
        <v>0</v>
      </c>
      <c r="Z165" s="228">
        <v>0</v>
      </c>
      <c r="AA165" s="229">
        <f>Z165*K165</f>
        <v>0</v>
      </c>
      <c r="AR165" s="22" t="s">
        <v>170</v>
      </c>
      <c r="AT165" s="22" t="s">
        <v>166</v>
      </c>
      <c r="AU165" s="22" t="s">
        <v>111</v>
      </c>
      <c r="AY165" s="22" t="s">
        <v>165</v>
      </c>
      <c r="BE165" s="142">
        <f>IF(U165="základní",N165,0)</f>
        <v>0</v>
      </c>
      <c r="BF165" s="142">
        <f>IF(U165="snížená",N165,0)</f>
        <v>0</v>
      </c>
      <c r="BG165" s="142">
        <f>IF(U165="zákl. přenesená",N165,0)</f>
        <v>0</v>
      </c>
      <c r="BH165" s="142">
        <f>IF(U165="sníž. přenesená",N165,0)</f>
        <v>0</v>
      </c>
      <c r="BI165" s="142">
        <f>IF(U165="nulová",N165,0)</f>
        <v>0</v>
      </c>
      <c r="BJ165" s="22" t="s">
        <v>25</v>
      </c>
      <c r="BK165" s="142">
        <f>ROUND(L165*K165,2)</f>
        <v>0</v>
      </c>
      <c r="BL165" s="22" t="s">
        <v>170</v>
      </c>
      <c r="BM165" s="22" t="s">
        <v>782</v>
      </c>
    </row>
    <row r="166" s="10" customFormat="1" ht="16.5" customHeight="1">
      <c r="B166" s="231"/>
      <c r="C166" s="232"/>
      <c r="D166" s="232"/>
      <c r="E166" s="233" t="s">
        <v>23</v>
      </c>
      <c r="F166" s="240" t="s">
        <v>783</v>
      </c>
      <c r="G166" s="241"/>
      <c r="H166" s="241"/>
      <c r="I166" s="241"/>
      <c r="J166" s="232"/>
      <c r="K166" s="235">
        <v>238.29400000000001</v>
      </c>
      <c r="L166" s="232"/>
      <c r="M166" s="232"/>
      <c r="N166" s="232"/>
      <c r="O166" s="232"/>
      <c r="P166" s="232"/>
      <c r="Q166" s="232"/>
      <c r="R166" s="236"/>
      <c r="T166" s="237"/>
      <c r="U166" s="232"/>
      <c r="V166" s="232"/>
      <c r="W166" s="232"/>
      <c r="X166" s="232"/>
      <c r="Y166" s="232"/>
      <c r="Z166" s="232"/>
      <c r="AA166" s="238"/>
      <c r="AT166" s="239" t="s">
        <v>184</v>
      </c>
      <c r="AU166" s="239" t="s">
        <v>111</v>
      </c>
      <c r="AV166" s="10" t="s">
        <v>111</v>
      </c>
      <c r="AW166" s="10" t="s">
        <v>39</v>
      </c>
      <c r="AX166" s="10" t="s">
        <v>25</v>
      </c>
      <c r="AY166" s="239" t="s">
        <v>165</v>
      </c>
    </row>
    <row r="167" s="1" customFormat="1" ht="38.25" customHeight="1">
      <c r="B167" s="46"/>
      <c r="C167" s="219" t="s">
        <v>248</v>
      </c>
      <c r="D167" s="219" t="s">
        <v>166</v>
      </c>
      <c r="E167" s="220" t="s">
        <v>447</v>
      </c>
      <c r="F167" s="221" t="s">
        <v>448</v>
      </c>
      <c r="G167" s="221"/>
      <c r="H167" s="221"/>
      <c r="I167" s="221"/>
      <c r="J167" s="222" t="s">
        <v>169</v>
      </c>
      <c r="K167" s="223">
        <v>7148.8199999999997</v>
      </c>
      <c r="L167" s="224">
        <v>0</v>
      </c>
      <c r="M167" s="225"/>
      <c r="N167" s="226">
        <f>ROUND(L167*K167,2)</f>
        <v>0</v>
      </c>
      <c r="O167" s="226"/>
      <c r="P167" s="226"/>
      <c r="Q167" s="226"/>
      <c r="R167" s="48"/>
      <c r="T167" s="227" t="s">
        <v>23</v>
      </c>
      <c r="U167" s="56" t="s">
        <v>47</v>
      </c>
      <c r="V167" s="47"/>
      <c r="W167" s="228">
        <f>V167*K167</f>
        <v>0</v>
      </c>
      <c r="X167" s="228">
        <v>0</v>
      </c>
      <c r="Y167" s="228">
        <f>X167*K167</f>
        <v>0</v>
      </c>
      <c r="Z167" s="228">
        <v>0</v>
      </c>
      <c r="AA167" s="229">
        <f>Z167*K167</f>
        <v>0</v>
      </c>
      <c r="AR167" s="22" t="s">
        <v>170</v>
      </c>
      <c r="AT167" s="22" t="s">
        <v>166</v>
      </c>
      <c r="AU167" s="22" t="s">
        <v>111</v>
      </c>
      <c r="AY167" s="22" t="s">
        <v>165</v>
      </c>
      <c r="BE167" s="142">
        <f>IF(U167="základní",N167,0)</f>
        <v>0</v>
      </c>
      <c r="BF167" s="142">
        <f>IF(U167="snížená",N167,0)</f>
        <v>0</v>
      </c>
      <c r="BG167" s="142">
        <f>IF(U167="zákl. přenesená",N167,0)</f>
        <v>0</v>
      </c>
      <c r="BH167" s="142">
        <f>IF(U167="sníž. přenesená",N167,0)</f>
        <v>0</v>
      </c>
      <c r="BI167" s="142">
        <f>IF(U167="nulová",N167,0)</f>
        <v>0</v>
      </c>
      <c r="BJ167" s="22" t="s">
        <v>25</v>
      </c>
      <c r="BK167" s="142">
        <f>ROUND(L167*K167,2)</f>
        <v>0</v>
      </c>
      <c r="BL167" s="22" t="s">
        <v>170</v>
      </c>
      <c r="BM167" s="22" t="s">
        <v>784</v>
      </c>
    </row>
    <row r="168" s="1" customFormat="1" ht="38.25" customHeight="1">
      <c r="B168" s="46"/>
      <c r="C168" s="219" t="s">
        <v>258</v>
      </c>
      <c r="D168" s="219" t="s">
        <v>166</v>
      </c>
      <c r="E168" s="220" t="s">
        <v>451</v>
      </c>
      <c r="F168" s="221" t="s">
        <v>452</v>
      </c>
      <c r="G168" s="221"/>
      <c r="H168" s="221"/>
      <c r="I168" s="221"/>
      <c r="J168" s="222" t="s">
        <v>169</v>
      </c>
      <c r="K168" s="223">
        <v>238.29400000000001</v>
      </c>
      <c r="L168" s="224">
        <v>0</v>
      </c>
      <c r="M168" s="225"/>
      <c r="N168" s="226">
        <f>ROUND(L168*K168,2)</f>
        <v>0</v>
      </c>
      <c r="O168" s="226"/>
      <c r="P168" s="226"/>
      <c r="Q168" s="226"/>
      <c r="R168" s="48"/>
      <c r="T168" s="227" t="s">
        <v>23</v>
      </c>
      <c r="U168" s="56" t="s">
        <v>47</v>
      </c>
      <c r="V168" s="47"/>
      <c r="W168" s="228">
        <f>V168*K168</f>
        <v>0</v>
      </c>
      <c r="X168" s="228">
        <v>0</v>
      </c>
      <c r="Y168" s="228">
        <f>X168*K168</f>
        <v>0</v>
      </c>
      <c r="Z168" s="228">
        <v>0</v>
      </c>
      <c r="AA168" s="229">
        <f>Z168*K168</f>
        <v>0</v>
      </c>
      <c r="AR168" s="22" t="s">
        <v>170</v>
      </c>
      <c r="AT168" s="22" t="s">
        <v>166</v>
      </c>
      <c r="AU168" s="22" t="s">
        <v>111</v>
      </c>
      <c r="AY168" s="22" t="s">
        <v>165</v>
      </c>
      <c r="BE168" s="142">
        <f>IF(U168="základní",N168,0)</f>
        <v>0</v>
      </c>
      <c r="BF168" s="142">
        <f>IF(U168="snížená",N168,0)</f>
        <v>0</v>
      </c>
      <c r="BG168" s="142">
        <f>IF(U168="zákl. přenesená",N168,0)</f>
        <v>0</v>
      </c>
      <c r="BH168" s="142">
        <f>IF(U168="sníž. přenesená",N168,0)</f>
        <v>0</v>
      </c>
      <c r="BI168" s="142">
        <f>IF(U168="nulová",N168,0)</f>
        <v>0</v>
      </c>
      <c r="BJ168" s="22" t="s">
        <v>25</v>
      </c>
      <c r="BK168" s="142">
        <f>ROUND(L168*K168,2)</f>
        <v>0</v>
      </c>
      <c r="BL168" s="22" t="s">
        <v>170</v>
      </c>
      <c r="BM168" s="22" t="s">
        <v>785</v>
      </c>
    </row>
    <row r="169" s="1" customFormat="1" ht="25.5" customHeight="1">
      <c r="B169" s="46"/>
      <c r="C169" s="219" t="s">
        <v>264</v>
      </c>
      <c r="D169" s="219" t="s">
        <v>166</v>
      </c>
      <c r="E169" s="220" t="s">
        <v>455</v>
      </c>
      <c r="F169" s="221" t="s">
        <v>456</v>
      </c>
      <c r="G169" s="221"/>
      <c r="H169" s="221"/>
      <c r="I169" s="221"/>
      <c r="J169" s="222" t="s">
        <v>169</v>
      </c>
      <c r="K169" s="223">
        <v>238.29400000000001</v>
      </c>
      <c r="L169" s="224">
        <v>0</v>
      </c>
      <c r="M169" s="225"/>
      <c r="N169" s="226">
        <f>ROUND(L169*K169,2)</f>
        <v>0</v>
      </c>
      <c r="O169" s="226"/>
      <c r="P169" s="226"/>
      <c r="Q169" s="226"/>
      <c r="R169" s="48"/>
      <c r="T169" s="227" t="s">
        <v>23</v>
      </c>
      <c r="U169" s="56" t="s">
        <v>47</v>
      </c>
      <c r="V169" s="47"/>
      <c r="W169" s="228">
        <f>V169*K169</f>
        <v>0</v>
      </c>
      <c r="X169" s="228">
        <v>0</v>
      </c>
      <c r="Y169" s="228">
        <f>X169*K169</f>
        <v>0</v>
      </c>
      <c r="Z169" s="228">
        <v>0</v>
      </c>
      <c r="AA169" s="229">
        <f>Z169*K169</f>
        <v>0</v>
      </c>
      <c r="AR169" s="22" t="s">
        <v>170</v>
      </c>
      <c r="AT169" s="22" t="s">
        <v>166</v>
      </c>
      <c r="AU169" s="22" t="s">
        <v>111</v>
      </c>
      <c r="AY169" s="22" t="s">
        <v>165</v>
      </c>
      <c r="BE169" s="142">
        <f>IF(U169="základní",N169,0)</f>
        <v>0</v>
      </c>
      <c r="BF169" s="142">
        <f>IF(U169="snížená",N169,0)</f>
        <v>0</v>
      </c>
      <c r="BG169" s="142">
        <f>IF(U169="zákl. přenesená",N169,0)</f>
        <v>0</v>
      </c>
      <c r="BH169" s="142">
        <f>IF(U169="sníž. přenesená",N169,0)</f>
        <v>0</v>
      </c>
      <c r="BI169" s="142">
        <f>IF(U169="nulová",N169,0)</f>
        <v>0</v>
      </c>
      <c r="BJ169" s="22" t="s">
        <v>25</v>
      </c>
      <c r="BK169" s="142">
        <f>ROUND(L169*K169,2)</f>
        <v>0</v>
      </c>
      <c r="BL169" s="22" t="s">
        <v>170</v>
      </c>
      <c r="BM169" s="22" t="s">
        <v>786</v>
      </c>
    </row>
    <row r="170" s="1" customFormat="1" ht="25.5" customHeight="1">
      <c r="B170" s="46"/>
      <c r="C170" s="219" t="s">
        <v>268</v>
      </c>
      <c r="D170" s="219" t="s">
        <v>166</v>
      </c>
      <c r="E170" s="220" t="s">
        <v>459</v>
      </c>
      <c r="F170" s="221" t="s">
        <v>460</v>
      </c>
      <c r="G170" s="221"/>
      <c r="H170" s="221"/>
      <c r="I170" s="221"/>
      <c r="J170" s="222" t="s">
        <v>169</v>
      </c>
      <c r="K170" s="223">
        <v>7148.8199999999997</v>
      </c>
      <c r="L170" s="224">
        <v>0</v>
      </c>
      <c r="M170" s="225"/>
      <c r="N170" s="226">
        <f>ROUND(L170*K170,2)</f>
        <v>0</v>
      </c>
      <c r="O170" s="226"/>
      <c r="P170" s="226"/>
      <c r="Q170" s="226"/>
      <c r="R170" s="48"/>
      <c r="T170" s="227" t="s">
        <v>23</v>
      </c>
      <c r="U170" s="56" t="s">
        <v>47</v>
      </c>
      <c r="V170" s="47"/>
      <c r="W170" s="228">
        <f>V170*K170</f>
        <v>0</v>
      </c>
      <c r="X170" s="228">
        <v>0</v>
      </c>
      <c r="Y170" s="228">
        <f>X170*K170</f>
        <v>0</v>
      </c>
      <c r="Z170" s="228">
        <v>0</v>
      </c>
      <c r="AA170" s="229">
        <f>Z170*K170</f>
        <v>0</v>
      </c>
      <c r="AR170" s="22" t="s">
        <v>170</v>
      </c>
      <c r="AT170" s="22" t="s">
        <v>166</v>
      </c>
      <c r="AU170" s="22" t="s">
        <v>111</v>
      </c>
      <c r="AY170" s="22" t="s">
        <v>165</v>
      </c>
      <c r="BE170" s="142">
        <f>IF(U170="základní",N170,0)</f>
        <v>0</v>
      </c>
      <c r="BF170" s="142">
        <f>IF(U170="snížená",N170,0)</f>
        <v>0</v>
      </c>
      <c r="BG170" s="142">
        <f>IF(U170="zákl. přenesená",N170,0)</f>
        <v>0</v>
      </c>
      <c r="BH170" s="142">
        <f>IF(U170="sníž. přenesená",N170,0)</f>
        <v>0</v>
      </c>
      <c r="BI170" s="142">
        <f>IF(U170="nulová",N170,0)</f>
        <v>0</v>
      </c>
      <c r="BJ170" s="22" t="s">
        <v>25</v>
      </c>
      <c r="BK170" s="142">
        <f>ROUND(L170*K170,2)</f>
        <v>0</v>
      </c>
      <c r="BL170" s="22" t="s">
        <v>170</v>
      </c>
      <c r="BM170" s="22" t="s">
        <v>787</v>
      </c>
    </row>
    <row r="171" s="1" customFormat="1" ht="25.5" customHeight="1">
      <c r="B171" s="46"/>
      <c r="C171" s="219" t="s">
        <v>10</v>
      </c>
      <c r="D171" s="219" t="s">
        <v>166</v>
      </c>
      <c r="E171" s="220" t="s">
        <v>463</v>
      </c>
      <c r="F171" s="221" t="s">
        <v>464</v>
      </c>
      <c r="G171" s="221"/>
      <c r="H171" s="221"/>
      <c r="I171" s="221"/>
      <c r="J171" s="222" t="s">
        <v>169</v>
      </c>
      <c r="K171" s="223">
        <v>238.29400000000001</v>
      </c>
      <c r="L171" s="224">
        <v>0</v>
      </c>
      <c r="M171" s="225"/>
      <c r="N171" s="226">
        <f>ROUND(L171*K171,2)</f>
        <v>0</v>
      </c>
      <c r="O171" s="226"/>
      <c r="P171" s="226"/>
      <c r="Q171" s="226"/>
      <c r="R171" s="48"/>
      <c r="T171" s="227" t="s">
        <v>23</v>
      </c>
      <c r="U171" s="56" t="s">
        <v>47</v>
      </c>
      <c r="V171" s="47"/>
      <c r="W171" s="228">
        <f>V171*K171</f>
        <v>0</v>
      </c>
      <c r="X171" s="228">
        <v>0</v>
      </c>
      <c r="Y171" s="228">
        <f>X171*K171</f>
        <v>0</v>
      </c>
      <c r="Z171" s="228">
        <v>0</v>
      </c>
      <c r="AA171" s="229">
        <f>Z171*K171</f>
        <v>0</v>
      </c>
      <c r="AR171" s="22" t="s">
        <v>170</v>
      </c>
      <c r="AT171" s="22" t="s">
        <v>166</v>
      </c>
      <c r="AU171" s="22" t="s">
        <v>111</v>
      </c>
      <c r="AY171" s="22" t="s">
        <v>165</v>
      </c>
      <c r="BE171" s="142">
        <f>IF(U171="základní",N171,0)</f>
        <v>0</v>
      </c>
      <c r="BF171" s="142">
        <f>IF(U171="snížená",N171,0)</f>
        <v>0</v>
      </c>
      <c r="BG171" s="142">
        <f>IF(U171="zákl. přenesená",N171,0)</f>
        <v>0</v>
      </c>
      <c r="BH171" s="142">
        <f>IF(U171="sníž. přenesená",N171,0)</f>
        <v>0</v>
      </c>
      <c r="BI171" s="142">
        <f>IF(U171="nulová",N171,0)</f>
        <v>0</v>
      </c>
      <c r="BJ171" s="22" t="s">
        <v>25</v>
      </c>
      <c r="BK171" s="142">
        <f>ROUND(L171*K171,2)</f>
        <v>0</v>
      </c>
      <c r="BL171" s="22" t="s">
        <v>170</v>
      </c>
      <c r="BM171" s="22" t="s">
        <v>788</v>
      </c>
    </row>
    <row r="172" s="1" customFormat="1" ht="25.5" customHeight="1">
      <c r="B172" s="46"/>
      <c r="C172" s="219" t="s">
        <v>276</v>
      </c>
      <c r="D172" s="219" t="s">
        <v>166</v>
      </c>
      <c r="E172" s="220" t="s">
        <v>467</v>
      </c>
      <c r="F172" s="221" t="s">
        <v>468</v>
      </c>
      <c r="G172" s="221"/>
      <c r="H172" s="221"/>
      <c r="I172" s="221"/>
      <c r="J172" s="222" t="s">
        <v>169</v>
      </c>
      <c r="K172" s="223">
        <v>84.519999999999996</v>
      </c>
      <c r="L172" s="224">
        <v>0</v>
      </c>
      <c r="M172" s="225"/>
      <c r="N172" s="226">
        <f>ROUND(L172*K172,2)</f>
        <v>0</v>
      </c>
      <c r="O172" s="226"/>
      <c r="P172" s="226"/>
      <c r="Q172" s="226"/>
      <c r="R172" s="48"/>
      <c r="T172" s="227" t="s">
        <v>23</v>
      </c>
      <c r="U172" s="56" t="s">
        <v>47</v>
      </c>
      <c r="V172" s="47"/>
      <c r="W172" s="228">
        <f>V172*K172</f>
        <v>0</v>
      </c>
      <c r="X172" s="228">
        <v>2.0000000000000002E-05</v>
      </c>
      <c r="Y172" s="228">
        <f>X172*K172</f>
        <v>0.0016904000000000001</v>
      </c>
      <c r="Z172" s="228">
        <v>0</v>
      </c>
      <c r="AA172" s="229">
        <f>Z172*K172</f>
        <v>0</v>
      </c>
      <c r="AR172" s="22" t="s">
        <v>170</v>
      </c>
      <c r="AT172" s="22" t="s">
        <v>166</v>
      </c>
      <c r="AU172" s="22" t="s">
        <v>111</v>
      </c>
      <c r="AY172" s="22" t="s">
        <v>165</v>
      </c>
      <c r="BE172" s="142">
        <f>IF(U172="základní",N172,0)</f>
        <v>0</v>
      </c>
      <c r="BF172" s="142">
        <f>IF(U172="snížená",N172,0)</f>
        <v>0</v>
      </c>
      <c r="BG172" s="142">
        <f>IF(U172="zákl. přenesená",N172,0)</f>
        <v>0</v>
      </c>
      <c r="BH172" s="142">
        <f>IF(U172="sníž. přenesená",N172,0)</f>
        <v>0</v>
      </c>
      <c r="BI172" s="142">
        <f>IF(U172="nulová",N172,0)</f>
        <v>0</v>
      </c>
      <c r="BJ172" s="22" t="s">
        <v>25</v>
      </c>
      <c r="BK172" s="142">
        <f>ROUND(L172*K172,2)</f>
        <v>0</v>
      </c>
      <c r="BL172" s="22" t="s">
        <v>170</v>
      </c>
      <c r="BM172" s="22" t="s">
        <v>789</v>
      </c>
    </row>
    <row r="173" s="10" customFormat="1" ht="16.5" customHeight="1">
      <c r="B173" s="231"/>
      <c r="C173" s="232"/>
      <c r="D173" s="232"/>
      <c r="E173" s="233" t="s">
        <v>23</v>
      </c>
      <c r="F173" s="240" t="s">
        <v>772</v>
      </c>
      <c r="G173" s="241"/>
      <c r="H173" s="241"/>
      <c r="I173" s="241"/>
      <c r="J173" s="232"/>
      <c r="K173" s="235">
        <v>84.519999999999996</v>
      </c>
      <c r="L173" s="232"/>
      <c r="M173" s="232"/>
      <c r="N173" s="232"/>
      <c r="O173" s="232"/>
      <c r="P173" s="232"/>
      <c r="Q173" s="232"/>
      <c r="R173" s="236"/>
      <c r="T173" s="237"/>
      <c r="U173" s="232"/>
      <c r="V173" s="232"/>
      <c r="W173" s="232"/>
      <c r="X173" s="232"/>
      <c r="Y173" s="232"/>
      <c r="Z173" s="232"/>
      <c r="AA173" s="238"/>
      <c r="AT173" s="239" t="s">
        <v>184</v>
      </c>
      <c r="AU173" s="239" t="s">
        <v>111</v>
      </c>
      <c r="AV173" s="10" t="s">
        <v>111</v>
      </c>
      <c r="AW173" s="10" t="s">
        <v>39</v>
      </c>
      <c r="AX173" s="10" t="s">
        <v>25</v>
      </c>
      <c r="AY173" s="239" t="s">
        <v>165</v>
      </c>
    </row>
    <row r="174" s="1" customFormat="1" ht="16.5" customHeight="1">
      <c r="B174" s="46"/>
      <c r="C174" s="219" t="s">
        <v>283</v>
      </c>
      <c r="D174" s="219" t="s">
        <v>166</v>
      </c>
      <c r="E174" s="220" t="s">
        <v>471</v>
      </c>
      <c r="F174" s="221" t="s">
        <v>472</v>
      </c>
      <c r="G174" s="221"/>
      <c r="H174" s="221"/>
      <c r="I174" s="221"/>
      <c r="J174" s="222" t="s">
        <v>169</v>
      </c>
      <c r="K174" s="223">
        <v>126.51000000000001</v>
      </c>
      <c r="L174" s="224">
        <v>0</v>
      </c>
      <c r="M174" s="225"/>
      <c r="N174" s="226">
        <f>ROUND(L174*K174,2)</f>
        <v>0</v>
      </c>
      <c r="O174" s="226"/>
      <c r="P174" s="226"/>
      <c r="Q174" s="226"/>
      <c r="R174" s="48"/>
      <c r="T174" s="227" t="s">
        <v>23</v>
      </c>
      <c r="U174" s="56" t="s">
        <v>47</v>
      </c>
      <c r="V174" s="47"/>
      <c r="W174" s="228">
        <f>V174*K174</f>
        <v>0</v>
      </c>
      <c r="X174" s="228">
        <v>1.0000000000000001E-05</v>
      </c>
      <c r="Y174" s="228">
        <f>X174*K174</f>
        <v>0.0012651000000000001</v>
      </c>
      <c r="Z174" s="228">
        <v>0</v>
      </c>
      <c r="AA174" s="229">
        <f>Z174*K174</f>
        <v>0</v>
      </c>
      <c r="AR174" s="22" t="s">
        <v>170</v>
      </c>
      <c r="AT174" s="22" t="s">
        <v>166</v>
      </c>
      <c r="AU174" s="22" t="s">
        <v>111</v>
      </c>
      <c r="AY174" s="22" t="s">
        <v>165</v>
      </c>
      <c r="BE174" s="142">
        <f>IF(U174="základní",N174,0)</f>
        <v>0</v>
      </c>
      <c r="BF174" s="142">
        <f>IF(U174="snížená",N174,0)</f>
        <v>0</v>
      </c>
      <c r="BG174" s="142">
        <f>IF(U174="zákl. přenesená",N174,0)</f>
        <v>0</v>
      </c>
      <c r="BH174" s="142">
        <f>IF(U174="sníž. přenesená",N174,0)</f>
        <v>0</v>
      </c>
      <c r="BI174" s="142">
        <f>IF(U174="nulová",N174,0)</f>
        <v>0</v>
      </c>
      <c r="BJ174" s="22" t="s">
        <v>25</v>
      </c>
      <c r="BK174" s="142">
        <f>ROUND(L174*K174,2)</f>
        <v>0</v>
      </c>
      <c r="BL174" s="22" t="s">
        <v>170</v>
      </c>
      <c r="BM174" s="22" t="s">
        <v>790</v>
      </c>
    </row>
    <row r="175" s="1" customFormat="1" ht="38.25" customHeight="1">
      <c r="B175" s="46"/>
      <c r="C175" s="219" t="s">
        <v>287</v>
      </c>
      <c r="D175" s="219" t="s">
        <v>166</v>
      </c>
      <c r="E175" s="220" t="s">
        <v>791</v>
      </c>
      <c r="F175" s="221" t="s">
        <v>792</v>
      </c>
      <c r="G175" s="221"/>
      <c r="H175" s="221"/>
      <c r="I175" s="221"/>
      <c r="J175" s="222" t="s">
        <v>169</v>
      </c>
      <c r="K175" s="223">
        <v>117.3</v>
      </c>
      <c r="L175" s="224">
        <v>0</v>
      </c>
      <c r="M175" s="225"/>
      <c r="N175" s="226">
        <f>ROUND(L175*K175,2)</f>
        <v>0</v>
      </c>
      <c r="O175" s="226"/>
      <c r="P175" s="226"/>
      <c r="Q175" s="226"/>
      <c r="R175" s="48"/>
      <c r="T175" s="227" t="s">
        <v>23</v>
      </c>
      <c r="U175" s="56" t="s">
        <v>47</v>
      </c>
      <c r="V175" s="47"/>
      <c r="W175" s="228">
        <f>V175*K175</f>
        <v>0</v>
      </c>
      <c r="X175" s="228">
        <v>0</v>
      </c>
      <c r="Y175" s="228">
        <f>X175*K175</f>
        <v>0</v>
      </c>
      <c r="Z175" s="228">
        <v>0.045999999999999999</v>
      </c>
      <c r="AA175" s="229">
        <f>Z175*K175</f>
        <v>5.3957999999999995</v>
      </c>
      <c r="AR175" s="22" t="s">
        <v>170</v>
      </c>
      <c r="AT175" s="22" t="s">
        <v>166</v>
      </c>
      <c r="AU175" s="22" t="s">
        <v>111</v>
      </c>
      <c r="AY175" s="22" t="s">
        <v>165</v>
      </c>
      <c r="BE175" s="142">
        <f>IF(U175="základní",N175,0)</f>
        <v>0</v>
      </c>
      <c r="BF175" s="142">
        <f>IF(U175="snížená",N175,0)</f>
        <v>0</v>
      </c>
      <c r="BG175" s="142">
        <f>IF(U175="zákl. přenesená",N175,0)</f>
        <v>0</v>
      </c>
      <c r="BH175" s="142">
        <f>IF(U175="sníž. přenesená",N175,0)</f>
        <v>0</v>
      </c>
      <c r="BI175" s="142">
        <f>IF(U175="nulová",N175,0)</f>
        <v>0</v>
      </c>
      <c r="BJ175" s="22" t="s">
        <v>25</v>
      </c>
      <c r="BK175" s="142">
        <f>ROUND(L175*K175,2)</f>
        <v>0</v>
      </c>
      <c r="BL175" s="22" t="s">
        <v>170</v>
      </c>
      <c r="BM175" s="22" t="s">
        <v>793</v>
      </c>
    </row>
    <row r="176" s="10" customFormat="1" ht="16.5" customHeight="1">
      <c r="B176" s="231"/>
      <c r="C176" s="232"/>
      <c r="D176" s="232"/>
      <c r="E176" s="233" t="s">
        <v>23</v>
      </c>
      <c r="F176" s="240" t="s">
        <v>762</v>
      </c>
      <c r="G176" s="241"/>
      <c r="H176" s="241"/>
      <c r="I176" s="241"/>
      <c r="J176" s="232"/>
      <c r="K176" s="235">
        <v>117.3</v>
      </c>
      <c r="L176" s="232"/>
      <c r="M176" s="232"/>
      <c r="N176" s="232"/>
      <c r="O176" s="232"/>
      <c r="P176" s="232"/>
      <c r="Q176" s="232"/>
      <c r="R176" s="236"/>
      <c r="T176" s="237"/>
      <c r="U176" s="232"/>
      <c r="V176" s="232"/>
      <c r="W176" s="232"/>
      <c r="X176" s="232"/>
      <c r="Y176" s="232"/>
      <c r="Z176" s="232"/>
      <c r="AA176" s="238"/>
      <c r="AT176" s="239" t="s">
        <v>184</v>
      </c>
      <c r="AU176" s="239" t="s">
        <v>111</v>
      </c>
      <c r="AV176" s="10" t="s">
        <v>111</v>
      </c>
      <c r="AW176" s="10" t="s">
        <v>39</v>
      </c>
      <c r="AX176" s="10" t="s">
        <v>25</v>
      </c>
      <c r="AY176" s="239" t="s">
        <v>165</v>
      </c>
    </row>
    <row r="177" s="1" customFormat="1" ht="38.25" customHeight="1">
      <c r="B177" s="46"/>
      <c r="C177" s="219" t="s">
        <v>294</v>
      </c>
      <c r="D177" s="219" t="s">
        <v>166</v>
      </c>
      <c r="E177" s="220" t="s">
        <v>794</v>
      </c>
      <c r="F177" s="221" t="s">
        <v>795</v>
      </c>
      <c r="G177" s="221"/>
      <c r="H177" s="221"/>
      <c r="I177" s="221"/>
      <c r="J177" s="222" t="s">
        <v>169</v>
      </c>
      <c r="K177" s="223">
        <v>67</v>
      </c>
      <c r="L177" s="224">
        <v>0</v>
      </c>
      <c r="M177" s="225"/>
      <c r="N177" s="226">
        <f>ROUND(L177*K177,2)</f>
        <v>0</v>
      </c>
      <c r="O177" s="226"/>
      <c r="P177" s="226"/>
      <c r="Q177" s="226"/>
      <c r="R177" s="48"/>
      <c r="T177" s="227" t="s">
        <v>23</v>
      </c>
      <c r="U177" s="56" t="s">
        <v>47</v>
      </c>
      <c r="V177" s="47"/>
      <c r="W177" s="228">
        <f>V177*K177</f>
        <v>0</v>
      </c>
      <c r="X177" s="228">
        <v>0</v>
      </c>
      <c r="Y177" s="228">
        <f>X177*K177</f>
        <v>0</v>
      </c>
      <c r="Z177" s="228">
        <v>0.058999999999999997</v>
      </c>
      <c r="AA177" s="229">
        <f>Z177*K177</f>
        <v>3.9529999999999998</v>
      </c>
      <c r="AR177" s="22" t="s">
        <v>170</v>
      </c>
      <c r="AT177" s="22" t="s">
        <v>166</v>
      </c>
      <c r="AU177" s="22" t="s">
        <v>111</v>
      </c>
      <c r="AY177" s="22" t="s">
        <v>165</v>
      </c>
      <c r="BE177" s="142">
        <f>IF(U177="základní",N177,0)</f>
        <v>0</v>
      </c>
      <c r="BF177" s="142">
        <f>IF(U177="snížená",N177,0)</f>
        <v>0</v>
      </c>
      <c r="BG177" s="142">
        <f>IF(U177="zákl. přenesená",N177,0)</f>
        <v>0</v>
      </c>
      <c r="BH177" s="142">
        <f>IF(U177="sníž. přenesená",N177,0)</f>
        <v>0</v>
      </c>
      <c r="BI177" s="142">
        <f>IF(U177="nulová",N177,0)</f>
        <v>0</v>
      </c>
      <c r="BJ177" s="22" t="s">
        <v>25</v>
      </c>
      <c r="BK177" s="142">
        <f>ROUND(L177*K177,2)</f>
        <v>0</v>
      </c>
      <c r="BL177" s="22" t="s">
        <v>170</v>
      </c>
      <c r="BM177" s="22" t="s">
        <v>796</v>
      </c>
    </row>
    <row r="178" s="10" customFormat="1" ht="16.5" customHeight="1">
      <c r="B178" s="231"/>
      <c r="C178" s="232"/>
      <c r="D178" s="232"/>
      <c r="E178" s="233" t="s">
        <v>23</v>
      </c>
      <c r="F178" s="240" t="s">
        <v>770</v>
      </c>
      <c r="G178" s="241"/>
      <c r="H178" s="241"/>
      <c r="I178" s="241"/>
      <c r="J178" s="232"/>
      <c r="K178" s="235">
        <v>67</v>
      </c>
      <c r="L178" s="232"/>
      <c r="M178" s="232"/>
      <c r="N178" s="232"/>
      <c r="O178" s="232"/>
      <c r="P178" s="232"/>
      <c r="Q178" s="232"/>
      <c r="R178" s="236"/>
      <c r="T178" s="237"/>
      <c r="U178" s="232"/>
      <c r="V178" s="232"/>
      <c r="W178" s="232"/>
      <c r="X178" s="232"/>
      <c r="Y178" s="232"/>
      <c r="Z178" s="232"/>
      <c r="AA178" s="238"/>
      <c r="AT178" s="239" t="s">
        <v>184</v>
      </c>
      <c r="AU178" s="239" t="s">
        <v>111</v>
      </c>
      <c r="AV178" s="10" t="s">
        <v>111</v>
      </c>
      <c r="AW178" s="10" t="s">
        <v>39</v>
      </c>
      <c r="AX178" s="10" t="s">
        <v>25</v>
      </c>
      <c r="AY178" s="239" t="s">
        <v>165</v>
      </c>
    </row>
    <row r="179" s="1" customFormat="1" ht="38.25" customHeight="1">
      <c r="B179" s="46"/>
      <c r="C179" s="219" t="s">
        <v>298</v>
      </c>
      <c r="D179" s="219" t="s">
        <v>166</v>
      </c>
      <c r="E179" s="220" t="s">
        <v>499</v>
      </c>
      <c r="F179" s="221" t="s">
        <v>500</v>
      </c>
      <c r="G179" s="221"/>
      <c r="H179" s="221"/>
      <c r="I179" s="221"/>
      <c r="J179" s="222" t="s">
        <v>501</v>
      </c>
      <c r="K179" s="223">
        <v>1</v>
      </c>
      <c r="L179" s="224">
        <v>0</v>
      </c>
      <c r="M179" s="225"/>
      <c r="N179" s="226">
        <f>ROUND(L179*K179,2)</f>
        <v>0</v>
      </c>
      <c r="O179" s="226"/>
      <c r="P179" s="226"/>
      <c r="Q179" s="226"/>
      <c r="R179" s="48"/>
      <c r="T179" s="227" t="s">
        <v>23</v>
      </c>
      <c r="U179" s="56" t="s">
        <v>47</v>
      </c>
      <c r="V179" s="47"/>
      <c r="W179" s="228">
        <f>V179*K179</f>
        <v>0</v>
      </c>
      <c r="X179" s="228">
        <v>0</v>
      </c>
      <c r="Y179" s="228">
        <f>X179*K179</f>
        <v>0</v>
      </c>
      <c r="Z179" s="228">
        <v>0</v>
      </c>
      <c r="AA179" s="229">
        <f>Z179*K179</f>
        <v>0</v>
      </c>
      <c r="AR179" s="22" t="s">
        <v>170</v>
      </c>
      <c r="AT179" s="22" t="s">
        <v>166</v>
      </c>
      <c r="AU179" s="22" t="s">
        <v>111</v>
      </c>
      <c r="AY179" s="22" t="s">
        <v>165</v>
      </c>
      <c r="BE179" s="142">
        <f>IF(U179="základní",N179,0)</f>
        <v>0</v>
      </c>
      <c r="BF179" s="142">
        <f>IF(U179="snížená",N179,0)</f>
        <v>0</v>
      </c>
      <c r="BG179" s="142">
        <f>IF(U179="zákl. přenesená",N179,0)</f>
        <v>0</v>
      </c>
      <c r="BH179" s="142">
        <f>IF(U179="sníž. přenesená",N179,0)</f>
        <v>0</v>
      </c>
      <c r="BI179" s="142">
        <f>IF(U179="nulová",N179,0)</f>
        <v>0</v>
      </c>
      <c r="BJ179" s="22" t="s">
        <v>25</v>
      </c>
      <c r="BK179" s="142">
        <f>ROUND(L179*K179,2)</f>
        <v>0</v>
      </c>
      <c r="BL179" s="22" t="s">
        <v>170</v>
      </c>
      <c r="BM179" s="22" t="s">
        <v>797</v>
      </c>
    </row>
    <row r="180" s="1" customFormat="1" ht="51" customHeight="1">
      <c r="B180" s="46"/>
      <c r="C180" s="219" t="s">
        <v>303</v>
      </c>
      <c r="D180" s="219" t="s">
        <v>166</v>
      </c>
      <c r="E180" s="220" t="s">
        <v>798</v>
      </c>
      <c r="F180" s="221" t="s">
        <v>799</v>
      </c>
      <c r="G180" s="221"/>
      <c r="H180" s="221"/>
      <c r="I180" s="221"/>
      <c r="J180" s="222" t="s">
        <v>501</v>
      </c>
      <c r="K180" s="223">
        <v>1</v>
      </c>
      <c r="L180" s="224">
        <v>0</v>
      </c>
      <c r="M180" s="225"/>
      <c r="N180" s="226">
        <f>ROUND(L180*K180,2)</f>
        <v>0</v>
      </c>
      <c r="O180" s="226"/>
      <c r="P180" s="226"/>
      <c r="Q180" s="226"/>
      <c r="R180" s="48"/>
      <c r="T180" s="227" t="s">
        <v>23</v>
      </c>
      <c r="U180" s="56" t="s">
        <v>47</v>
      </c>
      <c r="V180" s="47"/>
      <c r="W180" s="228">
        <f>V180*K180</f>
        <v>0</v>
      </c>
      <c r="X180" s="228">
        <v>0</v>
      </c>
      <c r="Y180" s="228">
        <f>X180*K180</f>
        <v>0</v>
      </c>
      <c r="Z180" s="228">
        <v>0</v>
      </c>
      <c r="AA180" s="229">
        <f>Z180*K180</f>
        <v>0</v>
      </c>
      <c r="AR180" s="22" t="s">
        <v>170</v>
      </c>
      <c r="AT180" s="22" t="s">
        <v>166</v>
      </c>
      <c r="AU180" s="22" t="s">
        <v>111</v>
      </c>
      <c r="AY180" s="22" t="s">
        <v>165</v>
      </c>
      <c r="BE180" s="142">
        <f>IF(U180="základní",N180,0)</f>
        <v>0</v>
      </c>
      <c r="BF180" s="142">
        <f>IF(U180="snížená",N180,0)</f>
        <v>0</v>
      </c>
      <c r="BG180" s="142">
        <f>IF(U180="zákl. přenesená",N180,0)</f>
        <v>0</v>
      </c>
      <c r="BH180" s="142">
        <f>IF(U180="sníž. přenesená",N180,0)</f>
        <v>0</v>
      </c>
      <c r="BI180" s="142">
        <f>IF(U180="nulová",N180,0)</f>
        <v>0</v>
      </c>
      <c r="BJ180" s="22" t="s">
        <v>25</v>
      </c>
      <c r="BK180" s="142">
        <f>ROUND(L180*K180,2)</f>
        <v>0</v>
      </c>
      <c r="BL180" s="22" t="s">
        <v>170</v>
      </c>
      <c r="BM180" s="22" t="s">
        <v>800</v>
      </c>
    </row>
    <row r="181" s="1" customFormat="1" ht="38.25" customHeight="1">
      <c r="B181" s="46"/>
      <c r="C181" s="219" t="s">
        <v>308</v>
      </c>
      <c r="D181" s="219" t="s">
        <v>166</v>
      </c>
      <c r="E181" s="220" t="s">
        <v>504</v>
      </c>
      <c r="F181" s="221" t="s">
        <v>505</v>
      </c>
      <c r="G181" s="221"/>
      <c r="H181" s="221"/>
      <c r="I181" s="221"/>
      <c r="J181" s="222" t="s">
        <v>180</v>
      </c>
      <c r="K181" s="223">
        <v>22.100000000000001</v>
      </c>
      <c r="L181" s="224">
        <v>0</v>
      </c>
      <c r="M181" s="225"/>
      <c r="N181" s="226">
        <f>ROUND(L181*K181,2)</f>
        <v>0</v>
      </c>
      <c r="O181" s="226"/>
      <c r="P181" s="226"/>
      <c r="Q181" s="226"/>
      <c r="R181" s="48"/>
      <c r="T181" s="227" t="s">
        <v>23</v>
      </c>
      <c r="U181" s="56" t="s">
        <v>47</v>
      </c>
      <c r="V181" s="47"/>
      <c r="W181" s="228">
        <f>V181*K181</f>
        <v>0</v>
      </c>
      <c r="X181" s="228">
        <v>0.0011000000000000001</v>
      </c>
      <c r="Y181" s="228">
        <f>X181*K181</f>
        <v>0.024310000000000002</v>
      </c>
      <c r="Z181" s="228">
        <v>0.001</v>
      </c>
      <c r="AA181" s="229">
        <f>Z181*K181</f>
        <v>0.022100000000000002</v>
      </c>
      <c r="AR181" s="22" t="s">
        <v>170</v>
      </c>
      <c r="AT181" s="22" t="s">
        <v>166</v>
      </c>
      <c r="AU181" s="22" t="s">
        <v>111</v>
      </c>
      <c r="AY181" s="22" t="s">
        <v>165</v>
      </c>
      <c r="BE181" s="142">
        <f>IF(U181="základní",N181,0)</f>
        <v>0</v>
      </c>
      <c r="BF181" s="142">
        <f>IF(U181="snížená",N181,0)</f>
        <v>0</v>
      </c>
      <c r="BG181" s="142">
        <f>IF(U181="zákl. přenesená",N181,0)</f>
        <v>0</v>
      </c>
      <c r="BH181" s="142">
        <f>IF(U181="sníž. přenesená",N181,0)</f>
        <v>0</v>
      </c>
      <c r="BI181" s="142">
        <f>IF(U181="nulová",N181,0)</f>
        <v>0</v>
      </c>
      <c r="BJ181" s="22" t="s">
        <v>25</v>
      </c>
      <c r="BK181" s="142">
        <f>ROUND(L181*K181,2)</f>
        <v>0</v>
      </c>
      <c r="BL181" s="22" t="s">
        <v>170</v>
      </c>
      <c r="BM181" s="22" t="s">
        <v>801</v>
      </c>
    </row>
    <row r="182" s="9" customFormat="1" ht="29.88" customHeight="1">
      <c r="B182" s="205"/>
      <c r="C182" s="206"/>
      <c r="D182" s="216" t="s">
        <v>129</v>
      </c>
      <c r="E182" s="216"/>
      <c r="F182" s="216"/>
      <c r="G182" s="216"/>
      <c r="H182" s="216"/>
      <c r="I182" s="216"/>
      <c r="J182" s="216"/>
      <c r="K182" s="216"/>
      <c r="L182" s="216"/>
      <c r="M182" s="216"/>
      <c r="N182" s="242">
        <f>BK182</f>
        <v>0</v>
      </c>
      <c r="O182" s="243"/>
      <c r="P182" s="243"/>
      <c r="Q182" s="243"/>
      <c r="R182" s="209"/>
      <c r="T182" s="210"/>
      <c r="U182" s="206"/>
      <c r="V182" s="206"/>
      <c r="W182" s="211">
        <f>W183</f>
        <v>0</v>
      </c>
      <c r="X182" s="206"/>
      <c r="Y182" s="211">
        <f>Y183</f>
        <v>0</v>
      </c>
      <c r="Z182" s="206"/>
      <c r="AA182" s="212">
        <f>AA183</f>
        <v>0</v>
      </c>
      <c r="AR182" s="213" t="s">
        <v>25</v>
      </c>
      <c r="AT182" s="214" t="s">
        <v>81</v>
      </c>
      <c r="AU182" s="214" t="s">
        <v>25</v>
      </c>
      <c r="AY182" s="213" t="s">
        <v>165</v>
      </c>
      <c r="BK182" s="215">
        <f>BK183</f>
        <v>0</v>
      </c>
    </row>
    <row r="183" s="1" customFormat="1" ht="51" customHeight="1">
      <c r="B183" s="46"/>
      <c r="C183" s="219" t="s">
        <v>313</v>
      </c>
      <c r="D183" s="219" t="s">
        <v>166</v>
      </c>
      <c r="E183" s="220" t="s">
        <v>802</v>
      </c>
      <c r="F183" s="221" t="s">
        <v>510</v>
      </c>
      <c r="G183" s="221"/>
      <c r="H183" s="221"/>
      <c r="I183" s="221"/>
      <c r="J183" s="222" t="s">
        <v>220</v>
      </c>
      <c r="K183" s="223">
        <v>9.6920000000000002</v>
      </c>
      <c r="L183" s="224">
        <v>0</v>
      </c>
      <c r="M183" s="225"/>
      <c r="N183" s="226">
        <f>ROUND(L183*K183,2)</f>
        <v>0</v>
      </c>
      <c r="O183" s="226"/>
      <c r="P183" s="226"/>
      <c r="Q183" s="226"/>
      <c r="R183" s="48"/>
      <c r="T183" s="227" t="s">
        <v>23</v>
      </c>
      <c r="U183" s="56" t="s">
        <v>47</v>
      </c>
      <c r="V183" s="47"/>
      <c r="W183" s="228">
        <f>V183*K183</f>
        <v>0</v>
      </c>
      <c r="X183" s="228">
        <v>0</v>
      </c>
      <c r="Y183" s="228">
        <f>X183*K183</f>
        <v>0</v>
      </c>
      <c r="Z183" s="228">
        <v>0</v>
      </c>
      <c r="AA183" s="229">
        <f>Z183*K183</f>
        <v>0</v>
      </c>
      <c r="AR183" s="22" t="s">
        <v>170</v>
      </c>
      <c r="AT183" s="22" t="s">
        <v>166</v>
      </c>
      <c r="AU183" s="22" t="s">
        <v>111</v>
      </c>
      <c r="AY183" s="22" t="s">
        <v>165</v>
      </c>
      <c r="BE183" s="142">
        <f>IF(U183="základní",N183,0)</f>
        <v>0</v>
      </c>
      <c r="BF183" s="142">
        <f>IF(U183="snížená",N183,0)</f>
        <v>0</v>
      </c>
      <c r="BG183" s="142">
        <f>IF(U183="zákl. přenesená",N183,0)</f>
        <v>0</v>
      </c>
      <c r="BH183" s="142">
        <f>IF(U183="sníž. přenesená",N183,0)</f>
        <v>0</v>
      </c>
      <c r="BI183" s="142">
        <f>IF(U183="nulová",N183,0)</f>
        <v>0</v>
      </c>
      <c r="BJ183" s="22" t="s">
        <v>25</v>
      </c>
      <c r="BK183" s="142">
        <f>ROUND(L183*K183,2)</f>
        <v>0</v>
      </c>
      <c r="BL183" s="22" t="s">
        <v>170</v>
      </c>
      <c r="BM183" s="22" t="s">
        <v>803</v>
      </c>
    </row>
    <row r="184" s="9" customFormat="1" ht="29.88" customHeight="1">
      <c r="B184" s="205"/>
      <c r="C184" s="206"/>
      <c r="D184" s="216" t="s">
        <v>130</v>
      </c>
      <c r="E184" s="216"/>
      <c r="F184" s="216"/>
      <c r="G184" s="216"/>
      <c r="H184" s="216"/>
      <c r="I184" s="216"/>
      <c r="J184" s="216"/>
      <c r="K184" s="216"/>
      <c r="L184" s="216"/>
      <c r="M184" s="216"/>
      <c r="N184" s="242">
        <f>BK184</f>
        <v>0</v>
      </c>
      <c r="O184" s="243"/>
      <c r="P184" s="243"/>
      <c r="Q184" s="243"/>
      <c r="R184" s="209"/>
      <c r="T184" s="210"/>
      <c r="U184" s="206"/>
      <c r="V184" s="206"/>
      <c r="W184" s="211">
        <f>W185</f>
        <v>0</v>
      </c>
      <c r="X184" s="206"/>
      <c r="Y184" s="211">
        <f>Y185</f>
        <v>0</v>
      </c>
      <c r="Z184" s="206"/>
      <c r="AA184" s="212">
        <f>AA185</f>
        <v>0</v>
      </c>
      <c r="AR184" s="213" t="s">
        <v>25</v>
      </c>
      <c r="AT184" s="214" t="s">
        <v>81</v>
      </c>
      <c r="AU184" s="214" t="s">
        <v>25</v>
      </c>
      <c r="AY184" s="213" t="s">
        <v>165</v>
      </c>
      <c r="BK184" s="215">
        <f>BK185</f>
        <v>0</v>
      </c>
    </row>
    <row r="185" s="1" customFormat="1" ht="25.5" customHeight="1">
      <c r="B185" s="46"/>
      <c r="C185" s="219" t="s">
        <v>318</v>
      </c>
      <c r="D185" s="219" t="s">
        <v>166</v>
      </c>
      <c r="E185" s="220" t="s">
        <v>804</v>
      </c>
      <c r="F185" s="221" t="s">
        <v>805</v>
      </c>
      <c r="G185" s="221"/>
      <c r="H185" s="221"/>
      <c r="I185" s="221"/>
      <c r="J185" s="222" t="s">
        <v>220</v>
      </c>
      <c r="K185" s="223">
        <v>44.999000000000002</v>
      </c>
      <c r="L185" s="224">
        <v>0</v>
      </c>
      <c r="M185" s="225"/>
      <c r="N185" s="226">
        <f>ROUND(L185*K185,2)</f>
        <v>0</v>
      </c>
      <c r="O185" s="226"/>
      <c r="P185" s="226"/>
      <c r="Q185" s="226"/>
      <c r="R185" s="48"/>
      <c r="T185" s="227" t="s">
        <v>23</v>
      </c>
      <c r="U185" s="56" t="s">
        <v>47</v>
      </c>
      <c r="V185" s="47"/>
      <c r="W185" s="228">
        <f>V185*K185</f>
        <v>0</v>
      </c>
      <c r="X185" s="228">
        <v>0</v>
      </c>
      <c r="Y185" s="228">
        <f>X185*K185</f>
        <v>0</v>
      </c>
      <c r="Z185" s="228">
        <v>0</v>
      </c>
      <c r="AA185" s="229">
        <f>Z185*K185</f>
        <v>0</v>
      </c>
      <c r="AR185" s="22" t="s">
        <v>170</v>
      </c>
      <c r="AT185" s="22" t="s">
        <v>166</v>
      </c>
      <c r="AU185" s="22" t="s">
        <v>111</v>
      </c>
      <c r="AY185" s="22" t="s">
        <v>165</v>
      </c>
      <c r="BE185" s="142">
        <f>IF(U185="základní",N185,0)</f>
        <v>0</v>
      </c>
      <c r="BF185" s="142">
        <f>IF(U185="snížená",N185,0)</f>
        <v>0</v>
      </c>
      <c r="BG185" s="142">
        <f>IF(U185="zákl. přenesená",N185,0)</f>
        <v>0</v>
      </c>
      <c r="BH185" s="142">
        <f>IF(U185="sníž. přenesená",N185,0)</f>
        <v>0</v>
      </c>
      <c r="BI185" s="142">
        <f>IF(U185="nulová",N185,0)</f>
        <v>0</v>
      </c>
      <c r="BJ185" s="22" t="s">
        <v>25</v>
      </c>
      <c r="BK185" s="142">
        <f>ROUND(L185*K185,2)</f>
        <v>0</v>
      </c>
      <c r="BL185" s="22" t="s">
        <v>170</v>
      </c>
      <c r="BM185" s="22" t="s">
        <v>806</v>
      </c>
    </row>
    <row r="186" s="9" customFormat="1" ht="37.44" customHeight="1">
      <c r="B186" s="205"/>
      <c r="C186" s="206"/>
      <c r="D186" s="207" t="s">
        <v>131</v>
      </c>
      <c r="E186" s="207"/>
      <c r="F186" s="207"/>
      <c r="G186" s="207"/>
      <c r="H186" s="207"/>
      <c r="I186" s="207"/>
      <c r="J186" s="207"/>
      <c r="K186" s="207"/>
      <c r="L186" s="207"/>
      <c r="M186" s="207"/>
      <c r="N186" s="261">
        <f>BK186</f>
        <v>0</v>
      </c>
      <c r="O186" s="262"/>
      <c r="P186" s="262"/>
      <c r="Q186" s="262"/>
      <c r="R186" s="209"/>
      <c r="T186" s="210"/>
      <c r="U186" s="206"/>
      <c r="V186" s="206"/>
      <c r="W186" s="211">
        <f>W187+W195+W201+W205+W209+W216</f>
        <v>0</v>
      </c>
      <c r="X186" s="206"/>
      <c r="Y186" s="211">
        <f>Y187+Y195+Y201+Y205+Y209+Y216</f>
        <v>0.94136633599999997</v>
      </c>
      <c r="Z186" s="206"/>
      <c r="AA186" s="212">
        <f>AA187+AA195+AA201+AA205+AA209+AA216</f>
        <v>0.32113639999999999</v>
      </c>
      <c r="AR186" s="213" t="s">
        <v>111</v>
      </c>
      <c r="AT186" s="214" t="s">
        <v>81</v>
      </c>
      <c r="AU186" s="214" t="s">
        <v>82</v>
      </c>
      <c r="AY186" s="213" t="s">
        <v>165</v>
      </c>
      <c r="BK186" s="215">
        <f>BK187+BK195+BK201+BK205+BK209+BK216</f>
        <v>0</v>
      </c>
    </row>
    <row r="187" s="9" customFormat="1" ht="19.92" customHeight="1">
      <c r="B187" s="205"/>
      <c r="C187" s="206"/>
      <c r="D187" s="216" t="s">
        <v>737</v>
      </c>
      <c r="E187" s="216"/>
      <c r="F187" s="216"/>
      <c r="G187" s="216"/>
      <c r="H187" s="216"/>
      <c r="I187" s="216"/>
      <c r="J187" s="216"/>
      <c r="K187" s="216"/>
      <c r="L187" s="216"/>
      <c r="M187" s="216"/>
      <c r="N187" s="217">
        <f>BK187</f>
        <v>0</v>
      </c>
      <c r="O187" s="218"/>
      <c r="P187" s="218"/>
      <c r="Q187" s="218"/>
      <c r="R187" s="209"/>
      <c r="T187" s="210"/>
      <c r="U187" s="206"/>
      <c r="V187" s="206"/>
      <c r="W187" s="211">
        <f>SUM(W188:W194)</f>
        <v>0</v>
      </c>
      <c r="X187" s="206"/>
      <c r="Y187" s="211">
        <f>SUM(Y188:Y194)</f>
        <v>0.23987000000000003</v>
      </c>
      <c r="Z187" s="206"/>
      <c r="AA187" s="212">
        <f>SUM(AA188:AA194)</f>
        <v>0.2738564</v>
      </c>
      <c r="AR187" s="213" t="s">
        <v>111</v>
      </c>
      <c r="AT187" s="214" t="s">
        <v>81</v>
      </c>
      <c r="AU187" s="214" t="s">
        <v>25</v>
      </c>
      <c r="AY187" s="213" t="s">
        <v>165</v>
      </c>
      <c r="BK187" s="215">
        <f>SUM(BK188:BK194)</f>
        <v>0</v>
      </c>
    </row>
    <row r="188" s="1" customFormat="1" ht="25.5" customHeight="1">
      <c r="B188" s="46"/>
      <c r="C188" s="219" t="s">
        <v>324</v>
      </c>
      <c r="D188" s="219" t="s">
        <v>166</v>
      </c>
      <c r="E188" s="220" t="s">
        <v>807</v>
      </c>
      <c r="F188" s="221" t="s">
        <v>808</v>
      </c>
      <c r="G188" s="221"/>
      <c r="H188" s="221"/>
      <c r="I188" s="221"/>
      <c r="J188" s="222" t="s">
        <v>169</v>
      </c>
      <c r="K188" s="223">
        <v>11.560000000000001</v>
      </c>
      <c r="L188" s="224">
        <v>0</v>
      </c>
      <c r="M188" s="225"/>
      <c r="N188" s="226">
        <f>ROUND(L188*K188,2)</f>
        <v>0</v>
      </c>
      <c r="O188" s="226"/>
      <c r="P188" s="226"/>
      <c r="Q188" s="226"/>
      <c r="R188" s="48"/>
      <c r="T188" s="227" t="s">
        <v>23</v>
      </c>
      <c r="U188" s="56" t="s">
        <v>47</v>
      </c>
      <c r="V188" s="47"/>
      <c r="W188" s="228">
        <f>V188*K188</f>
        <v>0</v>
      </c>
      <c r="X188" s="228">
        <v>0.020750000000000001</v>
      </c>
      <c r="Y188" s="228">
        <f>X188*K188</f>
        <v>0.23987000000000003</v>
      </c>
      <c r="Z188" s="228">
        <v>0</v>
      </c>
      <c r="AA188" s="229">
        <f>Z188*K188</f>
        <v>0</v>
      </c>
      <c r="AR188" s="22" t="s">
        <v>244</v>
      </c>
      <c r="AT188" s="22" t="s">
        <v>166</v>
      </c>
      <c r="AU188" s="22" t="s">
        <v>111</v>
      </c>
      <c r="AY188" s="22" t="s">
        <v>165</v>
      </c>
      <c r="BE188" s="142">
        <f>IF(U188="základní",N188,0)</f>
        <v>0</v>
      </c>
      <c r="BF188" s="142">
        <f>IF(U188="snížená",N188,0)</f>
        <v>0</v>
      </c>
      <c r="BG188" s="142">
        <f>IF(U188="zákl. přenesená",N188,0)</f>
        <v>0</v>
      </c>
      <c r="BH188" s="142">
        <f>IF(U188="sníž. přenesená",N188,0)</f>
        <v>0</v>
      </c>
      <c r="BI188" s="142">
        <f>IF(U188="nulová",N188,0)</f>
        <v>0</v>
      </c>
      <c r="BJ188" s="22" t="s">
        <v>25</v>
      </c>
      <c r="BK188" s="142">
        <f>ROUND(L188*K188,2)</f>
        <v>0</v>
      </c>
      <c r="BL188" s="22" t="s">
        <v>244</v>
      </c>
      <c r="BM188" s="22" t="s">
        <v>809</v>
      </c>
    </row>
    <row r="189" s="1" customFormat="1" ht="16.5" customHeight="1">
      <c r="B189" s="46"/>
      <c r="C189" s="47"/>
      <c r="D189" s="47"/>
      <c r="E189" s="47"/>
      <c r="F189" s="230" t="s">
        <v>810</v>
      </c>
      <c r="G189" s="67"/>
      <c r="H189" s="67"/>
      <c r="I189" s="67"/>
      <c r="J189" s="47"/>
      <c r="K189" s="47"/>
      <c r="L189" s="47"/>
      <c r="M189" s="47"/>
      <c r="N189" s="47"/>
      <c r="O189" s="47"/>
      <c r="P189" s="47"/>
      <c r="Q189" s="47"/>
      <c r="R189" s="48"/>
      <c r="T189" s="189"/>
      <c r="U189" s="47"/>
      <c r="V189" s="47"/>
      <c r="W189" s="47"/>
      <c r="X189" s="47"/>
      <c r="Y189" s="47"/>
      <c r="Z189" s="47"/>
      <c r="AA189" s="100"/>
      <c r="AT189" s="22" t="s">
        <v>173</v>
      </c>
      <c r="AU189" s="22" t="s">
        <v>111</v>
      </c>
    </row>
    <row r="190" s="10" customFormat="1" ht="16.5" customHeight="1">
      <c r="B190" s="231"/>
      <c r="C190" s="232"/>
      <c r="D190" s="232"/>
      <c r="E190" s="233" t="s">
        <v>23</v>
      </c>
      <c r="F190" s="234" t="s">
        <v>811</v>
      </c>
      <c r="G190" s="232"/>
      <c r="H190" s="232"/>
      <c r="I190" s="232"/>
      <c r="J190" s="232"/>
      <c r="K190" s="235">
        <v>11.560000000000001</v>
      </c>
      <c r="L190" s="232"/>
      <c r="M190" s="232"/>
      <c r="N190" s="232"/>
      <c r="O190" s="232"/>
      <c r="P190" s="232"/>
      <c r="Q190" s="232"/>
      <c r="R190" s="236"/>
      <c r="T190" s="237"/>
      <c r="U190" s="232"/>
      <c r="V190" s="232"/>
      <c r="W190" s="232"/>
      <c r="X190" s="232"/>
      <c r="Y190" s="232"/>
      <c r="Z190" s="232"/>
      <c r="AA190" s="238"/>
      <c r="AT190" s="239" t="s">
        <v>184</v>
      </c>
      <c r="AU190" s="239" t="s">
        <v>111</v>
      </c>
      <c r="AV190" s="10" t="s">
        <v>111</v>
      </c>
      <c r="AW190" s="10" t="s">
        <v>39</v>
      </c>
      <c r="AX190" s="10" t="s">
        <v>25</v>
      </c>
      <c r="AY190" s="239" t="s">
        <v>165</v>
      </c>
    </row>
    <row r="191" s="1" customFormat="1" ht="38.25" customHeight="1">
      <c r="B191" s="46"/>
      <c r="C191" s="219" t="s">
        <v>330</v>
      </c>
      <c r="D191" s="219" t="s">
        <v>166</v>
      </c>
      <c r="E191" s="220" t="s">
        <v>812</v>
      </c>
      <c r="F191" s="221" t="s">
        <v>813</v>
      </c>
      <c r="G191" s="221"/>
      <c r="H191" s="221"/>
      <c r="I191" s="221"/>
      <c r="J191" s="222" t="s">
        <v>169</v>
      </c>
      <c r="K191" s="223">
        <v>11.560000000000001</v>
      </c>
      <c r="L191" s="224">
        <v>0</v>
      </c>
      <c r="M191" s="225"/>
      <c r="N191" s="226">
        <f>ROUND(L191*K191,2)</f>
        <v>0</v>
      </c>
      <c r="O191" s="226"/>
      <c r="P191" s="226"/>
      <c r="Q191" s="226"/>
      <c r="R191" s="48"/>
      <c r="T191" s="227" t="s">
        <v>23</v>
      </c>
      <c r="U191" s="56" t="s">
        <v>47</v>
      </c>
      <c r="V191" s="47"/>
      <c r="W191" s="228">
        <f>V191*K191</f>
        <v>0</v>
      </c>
      <c r="X191" s="228">
        <v>0</v>
      </c>
      <c r="Y191" s="228">
        <f>X191*K191</f>
        <v>0</v>
      </c>
      <c r="Z191" s="228">
        <v>0.023689999999999999</v>
      </c>
      <c r="AA191" s="229">
        <f>Z191*K191</f>
        <v>0.2738564</v>
      </c>
      <c r="AR191" s="22" t="s">
        <v>244</v>
      </c>
      <c r="AT191" s="22" t="s">
        <v>166</v>
      </c>
      <c r="AU191" s="22" t="s">
        <v>111</v>
      </c>
      <c r="AY191" s="22" t="s">
        <v>165</v>
      </c>
      <c r="BE191" s="142">
        <f>IF(U191="základní",N191,0)</f>
        <v>0</v>
      </c>
      <c r="BF191" s="142">
        <f>IF(U191="snížená",N191,0)</f>
        <v>0</v>
      </c>
      <c r="BG191" s="142">
        <f>IF(U191="zákl. přenesená",N191,0)</f>
        <v>0</v>
      </c>
      <c r="BH191" s="142">
        <f>IF(U191="sníž. přenesená",N191,0)</f>
        <v>0</v>
      </c>
      <c r="BI191" s="142">
        <f>IF(U191="nulová",N191,0)</f>
        <v>0</v>
      </c>
      <c r="BJ191" s="22" t="s">
        <v>25</v>
      </c>
      <c r="BK191" s="142">
        <f>ROUND(L191*K191,2)</f>
        <v>0</v>
      </c>
      <c r="BL191" s="22" t="s">
        <v>244</v>
      </c>
      <c r="BM191" s="22" t="s">
        <v>814</v>
      </c>
    </row>
    <row r="192" s="1" customFormat="1" ht="24" customHeight="1">
      <c r="B192" s="46"/>
      <c r="C192" s="47"/>
      <c r="D192" s="47"/>
      <c r="E192" s="47"/>
      <c r="F192" s="230" t="s">
        <v>815</v>
      </c>
      <c r="G192" s="67"/>
      <c r="H192" s="67"/>
      <c r="I192" s="67"/>
      <c r="J192" s="47"/>
      <c r="K192" s="47"/>
      <c r="L192" s="47"/>
      <c r="M192" s="47"/>
      <c r="N192" s="47"/>
      <c r="O192" s="47"/>
      <c r="P192" s="47"/>
      <c r="Q192" s="47"/>
      <c r="R192" s="48"/>
      <c r="T192" s="189"/>
      <c r="U192" s="47"/>
      <c r="V192" s="47"/>
      <c r="W192" s="47"/>
      <c r="X192" s="47"/>
      <c r="Y192" s="47"/>
      <c r="Z192" s="47"/>
      <c r="AA192" s="100"/>
      <c r="AT192" s="22" t="s">
        <v>173</v>
      </c>
      <c r="AU192" s="22" t="s">
        <v>111</v>
      </c>
    </row>
    <row r="193" s="10" customFormat="1" ht="16.5" customHeight="1">
      <c r="B193" s="231"/>
      <c r="C193" s="232"/>
      <c r="D193" s="232"/>
      <c r="E193" s="233" t="s">
        <v>23</v>
      </c>
      <c r="F193" s="234" t="s">
        <v>811</v>
      </c>
      <c r="G193" s="232"/>
      <c r="H193" s="232"/>
      <c r="I193" s="232"/>
      <c r="J193" s="232"/>
      <c r="K193" s="235">
        <v>11.560000000000001</v>
      </c>
      <c r="L193" s="232"/>
      <c r="M193" s="232"/>
      <c r="N193" s="232"/>
      <c r="O193" s="232"/>
      <c r="P193" s="232"/>
      <c r="Q193" s="232"/>
      <c r="R193" s="236"/>
      <c r="T193" s="237"/>
      <c r="U193" s="232"/>
      <c r="V193" s="232"/>
      <c r="W193" s="232"/>
      <c r="X193" s="232"/>
      <c r="Y193" s="232"/>
      <c r="Z193" s="232"/>
      <c r="AA193" s="238"/>
      <c r="AT193" s="239" t="s">
        <v>184</v>
      </c>
      <c r="AU193" s="239" t="s">
        <v>111</v>
      </c>
      <c r="AV193" s="10" t="s">
        <v>111</v>
      </c>
      <c r="AW193" s="10" t="s">
        <v>39</v>
      </c>
      <c r="AX193" s="10" t="s">
        <v>25</v>
      </c>
      <c r="AY193" s="239" t="s">
        <v>165</v>
      </c>
    </row>
    <row r="194" s="1" customFormat="1" ht="25.5" customHeight="1">
      <c r="B194" s="46"/>
      <c r="C194" s="219" t="s">
        <v>336</v>
      </c>
      <c r="D194" s="219" t="s">
        <v>166</v>
      </c>
      <c r="E194" s="220" t="s">
        <v>816</v>
      </c>
      <c r="F194" s="221" t="s">
        <v>817</v>
      </c>
      <c r="G194" s="221"/>
      <c r="H194" s="221"/>
      <c r="I194" s="221"/>
      <c r="J194" s="222" t="s">
        <v>220</v>
      </c>
      <c r="K194" s="223">
        <v>0.23999999999999999</v>
      </c>
      <c r="L194" s="224">
        <v>0</v>
      </c>
      <c r="M194" s="225"/>
      <c r="N194" s="226">
        <f>ROUND(L194*K194,2)</f>
        <v>0</v>
      </c>
      <c r="O194" s="226"/>
      <c r="P194" s="226"/>
      <c r="Q194" s="226"/>
      <c r="R194" s="48"/>
      <c r="T194" s="227" t="s">
        <v>23</v>
      </c>
      <c r="U194" s="56" t="s">
        <v>47</v>
      </c>
      <c r="V194" s="47"/>
      <c r="W194" s="228">
        <f>V194*K194</f>
        <v>0</v>
      </c>
      <c r="X194" s="228">
        <v>0</v>
      </c>
      <c r="Y194" s="228">
        <f>X194*K194</f>
        <v>0</v>
      </c>
      <c r="Z194" s="228">
        <v>0</v>
      </c>
      <c r="AA194" s="229">
        <f>Z194*K194</f>
        <v>0</v>
      </c>
      <c r="AR194" s="22" t="s">
        <v>244</v>
      </c>
      <c r="AT194" s="22" t="s">
        <v>166</v>
      </c>
      <c r="AU194" s="22" t="s">
        <v>111</v>
      </c>
      <c r="AY194" s="22" t="s">
        <v>165</v>
      </c>
      <c r="BE194" s="142">
        <f>IF(U194="základní",N194,0)</f>
        <v>0</v>
      </c>
      <c r="BF194" s="142">
        <f>IF(U194="snížená",N194,0)</f>
        <v>0</v>
      </c>
      <c r="BG194" s="142">
        <f>IF(U194="zákl. přenesená",N194,0)</f>
        <v>0</v>
      </c>
      <c r="BH194" s="142">
        <f>IF(U194="sníž. přenesená",N194,0)</f>
        <v>0</v>
      </c>
      <c r="BI194" s="142">
        <f>IF(U194="nulová",N194,0)</f>
        <v>0</v>
      </c>
      <c r="BJ194" s="22" t="s">
        <v>25</v>
      </c>
      <c r="BK194" s="142">
        <f>ROUND(L194*K194,2)</f>
        <v>0</v>
      </c>
      <c r="BL194" s="22" t="s">
        <v>244</v>
      </c>
      <c r="BM194" s="22" t="s">
        <v>818</v>
      </c>
    </row>
    <row r="195" s="9" customFormat="1" ht="29.88" customHeight="1">
      <c r="B195" s="205"/>
      <c r="C195" s="206"/>
      <c r="D195" s="216" t="s">
        <v>134</v>
      </c>
      <c r="E195" s="216"/>
      <c r="F195" s="216"/>
      <c r="G195" s="216"/>
      <c r="H195" s="216"/>
      <c r="I195" s="216"/>
      <c r="J195" s="216"/>
      <c r="K195" s="216"/>
      <c r="L195" s="216"/>
      <c r="M195" s="216"/>
      <c r="N195" s="242">
        <f>BK195</f>
        <v>0</v>
      </c>
      <c r="O195" s="243"/>
      <c r="P195" s="243"/>
      <c r="Q195" s="243"/>
      <c r="R195" s="209"/>
      <c r="T195" s="210"/>
      <c r="U195" s="206"/>
      <c r="V195" s="206"/>
      <c r="W195" s="211">
        <f>SUM(W196:W200)</f>
        <v>0</v>
      </c>
      <c r="X195" s="206"/>
      <c r="Y195" s="211">
        <f>SUM(Y196:Y200)</f>
        <v>0.041639999999999996</v>
      </c>
      <c r="Z195" s="206"/>
      <c r="AA195" s="212">
        <f>SUM(AA196:AA200)</f>
        <v>0.047280000000000003</v>
      </c>
      <c r="AR195" s="213" t="s">
        <v>111</v>
      </c>
      <c r="AT195" s="214" t="s">
        <v>81</v>
      </c>
      <c r="AU195" s="214" t="s">
        <v>25</v>
      </c>
      <c r="AY195" s="213" t="s">
        <v>165</v>
      </c>
      <c r="BK195" s="215">
        <f>SUM(BK196:BK200)</f>
        <v>0</v>
      </c>
    </row>
    <row r="196" s="1" customFormat="1" ht="16.5" customHeight="1">
      <c r="B196" s="46"/>
      <c r="C196" s="219" t="s">
        <v>343</v>
      </c>
      <c r="D196" s="219" t="s">
        <v>166</v>
      </c>
      <c r="E196" s="220" t="s">
        <v>819</v>
      </c>
      <c r="F196" s="221" t="s">
        <v>820</v>
      </c>
      <c r="G196" s="221"/>
      <c r="H196" s="221"/>
      <c r="I196" s="221"/>
      <c r="J196" s="222" t="s">
        <v>180</v>
      </c>
      <c r="K196" s="223">
        <v>12</v>
      </c>
      <c r="L196" s="224">
        <v>0</v>
      </c>
      <c r="M196" s="225"/>
      <c r="N196" s="226">
        <f>ROUND(L196*K196,2)</f>
        <v>0</v>
      </c>
      <c r="O196" s="226"/>
      <c r="P196" s="226"/>
      <c r="Q196" s="226"/>
      <c r="R196" s="48"/>
      <c r="T196" s="227" t="s">
        <v>23</v>
      </c>
      <c r="U196" s="56" t="s">
        <v>47</v>
      </c>
      <c r="V196" s="47"/>
      <c r="W196" s="228">
        <f>V196*K196</f>
        <v>0</v>
      </c>
      <c r="X196" s="228">
        <v>0</v>
      </c>
      <c r="Y196" s="228">
        <f>X196*K196</f>
        <v>0</v>
      </c>
      <c r="Z196" s="228">
        <v>0.0039399999999999999</v>
      </c>
      <c r="AA196" s="229">
        <f>Z196*K196</f>
        <v>0.047280000000000003</v>
      </c>
      <c r="AR196" s="22" t="s">
        <v>244</v>
      </c>
      <c r="AT196" s="22" t="s">
        <v>166</v>
      </c>
      <c r="AU196" s="22" t="s">
        <v>111</v>
      </c>
      <c r="AY196" s="22" t="s">
        <v>165</v>
      </c>
      <c r="BE196" s="142">
        <f>IF(U196="základní",N196,0)</f>
        <v>0</v>
      </c>
      <c r="BF196" s="142">
        <f>IF(U196="snížená",N196,0)</f>
        <v>0</v>
      </c>
      <c r="BG196" s="142">
        <f>IF(U196="zákl. přenesená",N196,0)</f>
        <v>0</v>
      </c>
      <c r="BH196" s="142">
        <f>IF(U196="sníž. přenesená",N196,0)</f>
        <v>0</v>
      </c>
      <c r="BI196" s="142">
        <f>IF(U196="nulová",N196,0)</f>
        <v>0</v>
      </c>
      <c r="BJ196" s="22" t="s">
        <v>25</v>
      </c>
      <c r="BK196" s="142">
        <f>ROUND(L196*K196,2)</f>
        <v>0</v>
      </c>
      <c r="BL196" s="22" t="s">
        <v>244</v>
      </c>
      <c r="BM196" s="22" t="s">
        <v>821</v>
      </c>
    </row>
    <row r="197" s="10" customFormat="1" ht="16.5" customHeight="1">
      <c r="B197" s="231"/>
      <c r="C197" s="232"/>
      <c r="D197" s="232"/>
      <c r="E197" s="233" t="s">
        <v>23</v>
      </c>
      <c r="F197" s="240" t="s">
        <v>822</v>
      </c>
      <c r="G197" s="241"/>
      <c r="H197" s="241"/>
      <c r="I197" s="241"/>
      <c r="J197" s="232"/>
      <c r="K197" s="235">
        <v>12</v>
      </c>
      <c r="L197" s="232"/>
      <c r="M197" s="232"/>
      <c r="N197" s="232"/>
      <c r="O197" s="232"/>
      <c r="P197" s="232"/>
      <c r="Q197" s="232"/>
      <c r="R197" s="236"/>
      <c r="T197" s="237"/>
      <c r="U197" s="232"/>
      <c r="V197" s="232"/>
      <c r="W197" s="232"/>
      <c r="X197" s="232"/>
      <c r="Y197" s="232"/>
      <c r="Z197" s="232"/>
      <c r="AA197" s="238"/>
      <c r="AT197" s="239" t="s">
        <v>184</v>
      </c>
      <c r="AU197" s="239" t="s">
        <v>111</v>
      </c>
      <c r="AV197" s="10" t="s">
        <v>111</v>
      </c>
      <c r="AW197" s="10" t="s">
        <v>39</v>
      </c>
      <c r="AX197" s="10" t="s">
        <v>25</v>
      </c>
      <c r="AY197" s="239" t="s">
        <v>165</v>
      </c>
    </row>
    <row r="198" s="1" customFormat="1" ht="25.5" customHeight="1">
      <c r="B198" s="46"/>
      <c r="C198" s="219" t="s">
        <v>348</v>
      </c>
      <c r="D198" s="219" t="s">
        <v>166</v>
      </c>
      <c r="E198" s="220" t="s">
        <v>823</v>
      </c>
      <c r="F198" s="221" t="s">
        <v>824</v>
      </c>
      <c r="G198" s="221"/>
      <c r="H198" s="221"/>
      <c r="I198" s="221"/>
      <c r="J198" s="222" t="s">
        <v>180</v>
      </c>
      <c r="K198" s="223">
        <v>12</v>
      </c>
      <c r="L198" s="224">
        <v>0</v>
      </c>
      <c r="M198" s="225"/>
      <c r="N198" s="226">
        <f>ROUND(L198*K198,2)</f>
        <v>0</v>
      </c>
      <c r="O198" s="226"/>
      <c r="P198" s="226"/>
      <c r="Q198" s="226"/>
      <c r="R198" s="48"/>
      <c r="T198" s="227" t="s">
        <v>23</v>
      </c>
      <c r="U198" s="56" t="s">
        <v>47</v>
      </c>
      <c r="V198" s="47"/>
      <c r="W198" s="228">
        <f>V198*K198</f>
        <v>0</v>
      </c>
      <c r="X198" s="228">
        <v>0.00347</v>
      </c>
      <c r="Y198" s="228">
        <f>X198*K198</f>
        <v>0.041639999999999996</v>
      </c>
      <c r="Z198" s="228">
        <v>0</v>
      </c>
      <c r="AA198" s="229">
        <f>Z198*K198</f>
        <v>0</v>
      </c>
      <c r="AR198" s="22" t="s">
        <v>244</v>
      </c>
      <c r="AT198" s="22" t="s">
        <v>166</v>
      </c>
      <c r="AU198" s="22" t="s">
        <v>111</v>
      </c>
      <c r="AY198" s="22" t="s">
        <v>165</v>
      </c>
      <c r="BE198" s="142">
        <f>IF(U198="základní",N198,0)</f>
        <v>0</v>
      </c>
      <c r="BF198" s="142">
        <f>IF(U198="snížená",N198,0)</f>
        <v>0</v>
      </c>
      <c r="BG198" s="142">
        <f>IF(U198="zákl. přenesená",N198,0)</f>
        <v>0</v>
      </c>
      <c r="BH198" s="142">
        <f>IF(U198="sníž. přenesená",N198,0)</f>
        <v>0</v>
      </c>
      <c r="BI198" s="142">
        <f>IF(U198="nulová",N198,0)</f>
        <v>0</v>
      </c>
      <c r="BJ198" s="22" t="s">
        <v>25</v>
      </c>
      <c r="BK198" s="142">
        <f>ROUND(L198*K198,2)</f>
        <v>0</v>
      </c>
      <c r="BL198" s="22" t="s">
        <v>244</v>
      </c>
      <c r="BM198" s="22" t="s">
        <v>825</v>
      </c>
    </row>
    <row r="199" s="10" customFormat="1" ht="16.5" customHeight="1">
      <c r="B199" s="231"/>
      <c r="C199" s="232"/>
      <c r="D199" s="232"/>
      <c r="E199" s="233" t="s">
        <v>23</v>
      </c>
      <c r="F199" s="240" t="s">
        <v>822</v>
      </c>
      <c r="G199" s="241"/>
      <c r="H199" s="241"/>
      <c r="I199" s="241"/>
      <c r="J199" s="232"/>
      <c r="K199" s="235">
        <v>12</v>
      </c>
      <c r="L199" s="232"/>
      <c r="M199" s="232"/>
      <c r="N199" s="232"/>
      <c r="O199" s="232"/>
      <c r="P199" s="232"/>
      <c r="Q199" s="232"/>
      <c r="R199" s="236"/>
      <c r="T199" s="237"/>
      <c r="U199" s="232"/>
      <c r="V199" s="232"/>
      <c r="W199" s="232"/>
      <c r="X199" s="232"/>
      <c r="Y199" s="232"/>
      <c r="Z199" s="232"/>
      <c r="AA199" s="238"/>
      <c r="AT199" s="239" t="s">
        <v>184</v>
      </c>
      <c r="AU199" s="239" t="s">
        <v>111</v>
      </c>
      <c r="AV199" s="10" t="s">
        <v>111</v>
      </c>
      <c r="AW199" s="10" t="s">
        <v>39</v>
      </c>
      <c r="AX199" s="10" t="s">
        <v>25</v>
      </c>
      <c r="AY199" s="239" t="s">
        <v>165</v>
      </c>
    </row>
    <row r="200" s="1" customFormat="1" ht="25.5" customHeight="1">
      <c r="B200" s="46"/>
      <c r="C200" s="219" t="s">
        <v>352</v>
      </c>
      <c r="D200" s="219" t="s">
        <v>166</v>
      </c>
      <c r="E200" s="220" t="s">
        <v>826</v>
      </c>
      <c r="F200" s="221" t="s">
        <v>827</v>
      </c>
      <c r="G200" s="221"/>
      <c r="H200" s="221"/>
      <c r="I200" s="221"/>
      <c r="J200" s="222" t="s">
        <v>220</v>
      </c>
      <c r="K200" s="223">
        <v>0.042000000000000003</v>
      </c>
      <c r="L200" s="224">
        <v>0</v>
      </c>
      <c r="M200" s="225"/>
      <c r="N200" s="226">
        <f>ROUND(L200*K200,2)</f>
        <v>0</v>
      </c>
      <c r="O200" s="226"/>
      <c r="P200" s="226"/>
      <c r="Q200" s="226"/>
      <c r="R200" s="48"/>
      <c r="T200" s="227" t="s">
        <v>23</v>
      </c>
      <c r="U200" s="56" t="s">
        <v>47</v>
      </c>
      <c r="V200" s="47"/>
      <c r="W200" s="228">
        <f>V200*K200</f>
        <v>0</v>
      </c>
      <c r="X200" s="228">
        <v>0</v>
      </c>
      <c r="Y200" s="228">
        <f>X200*K200</f>
        <v>0</v>
      </c>
      <c r="Z200" s="228">
        <v>0</v>
      </c>
      <c r="AA200" s="229">
        <f>Z200*K200</f>
        <v>0</v>
      </c>
      <c r="AR200" s="22" t="s">
        <v>244</v>
      </c>
      <c r="AT200" s="22" t="s">
        <v>166</v>
      </c>
      <c r="AU200" s="22" t="s">
        <v>111</v>
      </c>
      <c r="AY200" s="22" t="s">
        <v>165</v>
      </c>
      <c r="BE200" s="142">
        <f>IF(U200="základní",N200,0)</f>
        <v>0</v>
      </c>
      <c r="BF200" s="142">
        <f>IF(U200="snížená",N200,0)</f>
        <v>0</v>
      </c>
      <c r="BG200" s="142">
        <f>IF(U200="zákl. přenesená",N200,0)</f>
        <v>0</v>
      </c>
      <c r="BH200" s="142">
        <f>IF(U200="sníž. přenesená",N200,0)</f>
        <v>0</v>
      </c>
      <c r="BI200" s="142">
        <f>IF(U200="nulová",N200,0)</f>
        <v>0</v>
      </c>
      <c r="BJ200" s="22" t="s">
        <v>25</v>
      </c>
      <c r="BK200" s="142">
        <f>ROUND(L200*K200,2)</f>
        <v>0</v>
      </c>
      <c r="BL200" s="22" t="s">
        <v>244</v>
      </c>
      <c r="BM200" s="22" t="s">
        <v>828</v>
      </c>
    </row>
    <row r="201" s="9" customFormat="1" ht="29.88" customHeight="1">
      <c r="B201" s="205"/>
      <c r="C201" s="206"/>
      <c r="D201" s="216" t="s">
        <v>136</v>
      </c>
      <c r="E201" s="216"/>
      <c r="F201" s="216"/>
      <c r="G201" s="216"/>
      <c r="H201" s="216"/>
      <c r="I201" s="216"/>
      <c r="J201" s="216"/>
      <c r="K201" s="216"/>
      <c r="L201" s="216"/>
      <c r="M201" s="216"/>
      <c r="N201" s="242">
        <f>BK201</f>
        <v>0</v>
      </c>
      <c r="O201" s="243"/>
      <c r="P201" s="243"/>
      <c r="Q201" s="243"/>
      <c r="R201" s="209"/>
      <c r="T201" s="210"/>
      <c r="U201" s="206"/>
      <c r="V201" s="206"/>
      <c r="W201" s="211">
        <f>SUM(W202:W204)</f>
        <v>0</v>
      </c>
      <c r="X201" s="206"/>
      <c r="Y201" s="211">
        <f>SUM(Y202:Y204)</f>
        <v>0.18099999999999999</v>
      </c>
      <c r="Z201" s="206"/>
      <c r="AA201" s="212">
        <f>SUM(AA202:AA204)</f>
        <v>0</v>
      </c>
      <c r="AR201" s="213" t="s">
        <v>111</v>
      </c>
      <c r="AT201" s="214" t="s">
        <v>81</v>
      </c>
      <c r="AU201" s="214" t="s">
        <v>25</v>
      </c>
      <c r="AY201" s="213" t="s">
        <v>165</v>
      </c>
      <c r="BK201" s="215">
        <f>SUM(BK202:BK204)</f>
        <v>0</v>
      </c>
    </row>
    <row r="202" s="1" customFormat="1" ht="25.5" customHeight="1">
      <c r="B202" s="46"/>
      <c r="C202" s="219" t="s">
        <v>356</v>
      </c>
      <c r="D202" s="219" t="s">
        <v>166</v>
      </c>
      <c r="E202" s="220" t="s">
        <v>829</v>
      </c>
      <c r="F202" s="221" t="s">
        <v>830</v>
      </c>
      <c r="G202" s="221"/>
      <c r="H202" s="221"/>
      <c r="I202" s="221"/>
      <c r="J202" s="222" t="s">
        <v>398</v>
      </c>
      <c r="K202" s="223">
        <v>1</v>
      </c>
      <c r="L202" s="224">
        <v>0</v>
      </c>
      <c r="M202" s="225"/>
      <c r="N202" s="226">
        <f>ROUND(L202*K202,2)</f>
        <v>0</v>
      </c>
      <c r="O202" s="226"/>
      <c r="P202" s="226"/>
      <c r="Q202" s="226"/>
      <c r="R202" s="48"/>
      <c r="T202" s="227" t="s">
        <v>23</v>
      </c>
      <c r="U202" s="56" t="s">
        <v>47</v>
      </c>
      <c r="V202" s="47"/>
      <c r="W202" s="228">
        <f>V202*K202</f>
        <v>0</v>
      </c>
      <c r="X202" s="228">
        <v>0</v>
      </c>
      <c r="Y202" s="228">
        <f>X202*K202</f>
        <v>0</v>
      </c>
      <c r="Z202" s="228">
        <v>0</v>
      </c>
      <c r="AA202" s="229">
        <f>Z202*K202</f>
        <v>0</v>
      </c>
      <c r="AR202" s="22" t="s">
        <v>244</v>
      </c>
      <c r="AT202" s="22" t="s">
        <v>166</v>
      </c>
      <c r="AU202" s="22" t="s">
        <v>111</v>
      </c>
      <c r="AY202" s="22" t="s">
        <v>165</v>
      </c>
      <c r="BE202" s="142">
        <f>IF(U202="základní",N202,0)</f>
        <v>0</v>
      </c>
      <c r="BF202" s="142">
        <f>IF(U202="snížená",N202,0)</f>
        <v>0</v>
      </c>
      <c r="BG202" s="142">
        <f>IF(U202="zákl. přenesená",N202,0)</f>
        <v>0</v>
      </c>
      <c r="BH202" s="142">
        <f>IF(U202="sníž. přenesená",N202,0)</f>
        <v>0</v>
      </c>
      <c r="BI202" s="142">
        <f>IF(U202="nulová",N202,0)</f>
        <v>0</v>
      </c>
      <c r="BJ202" s="22" t="s">
        <v>25</v>
      </c>
      <c r="BK202" s="142">
        <f>ROUND(L202*K202,2)</f>
        <v>0</v>
      </c>
      <c r="BL202" s="22" t="s">
        <v>244</v>
      </c>
      <c r="BM202" s="22" t="s">
        <v>831</v>
      </c>
    </row>
    <row r="203" s="1" customFormat="1" ht="25.5" customHeight="1">
      <c r="B203" s="46"/>
      <c r="C203" s="253" t="s">
        <v>361</v>
      </c>
      <c r="D203" s="253" t="s">
        <v>269</v>
      </c>
      <c r="E203" s="254" t="s">
        <v>832</v>
      </c>
      <c r="F203" s="255" t="s">
        <v>833</v>
      </c>
      <c r="G203" s="255"/>
      <c r="H203" s="255"/>
      <c r="I203" s="255"/>
      <c r="J203" s="256" t="s">
        <v>398</v>
      </c>
      <c r="K203" s="257">
        <v>1</v>
      </c>
      <c r="L203" s="258">
        <v>0</v>
      </c>
      <c r="M203" s="259"/>
      <c r="N203" s="260">
        <f>ROUND(L203*K203,2)</f>
        <v>0</v>
      </c>
      <c r="O203" s="226"/>
      <c r="P203" s="226"/>
      <c r="Q203" s="226"/>
      <c r="R203" s="48"/>
      <c r="T203" s="227" t="s">
        <v>23</v>
      </c>
      <c r="U203" s="56" t="s">
        <v>47</v>
      </c>
      <c r="V203" s="47"/>
      <c r="W203" s="228">
        <f>V203*K203</f>
        <v>0</v>
      </c>
      <c r="X203" s="228">
        <v>0.18099999999999999</v>
      </c>
      <c r="Y203" s="228">
        <f>X203*K203</f>
        <v>0.18099999999999999</v>
      </c>
      <c r="Z203" s="228">
        <v>0</v>
      </c>
      <c r="AA203" s="229">
        <f>Z203*K203</f>
        <v>0</v>
      </c>
      <c r="AR203" s="22" t="s">
        <v>330</v>
      </c>
      <c r="AT203" s="22" t="s">
        <v>269</v>
      </c>
      <c r="AU203" s="22" t="s">
        <v>111</v>
      </c>
      <c r="AY203" s="22" t="s">
        <v>165</v>
      </c>
      <c r="BE203" s="142">
        <f>IF(U203="základní",N203,0)</f>
        <v>0</v>
      </c>
      <c r="BF203" s="142">
        <f>IF(U203="snížená",N203,0)</f>
        <v>0</v>
      </c>
      <c r="BG203" s="142">
        <f>IF(U203="zákl. přenesená",N203,0)</f>
        <v>0</v>
      </c>
      <c r="BH203" s="142">
        <f>IF(U203="sníž. přenesená",N203,0)</f>
        <v>0</v>
      </c>
      <c r="BI203" s="142">
        <f>IF(U203="nulová",N203,0)</f>
        <v>0</v>
      </c>
      <c r="BJ203" s="22" t="s">
        <v>25</v>
      </c>
      <c r="BK203" s="142">
        <f>ROUND(L203*K203,2)</f>
        <v>0</v>
      </c>
      <c r="BL203" s="22" t="s">
        <v>244</v>
      </c>
      <c r="BM203" s="22" t="s">
        <v>834</v>
      </c>
    </row>
    <row r="204" s="1" customFormat="1" ht="25.5" customHeight="1">
      <c r="B204" s="46"/>
      <c r="C204" s="219" t="s">
        <v>367</v>
      </c>
      <c r="D204" s="219" t="s">
        <v>166</v>
      </c>
      <c r="E204" s="220" t="s">
        <v>835</v>
      </c>
      <c r="F204" s="221" t="s">
        <v>836</v>
      </c>
      <c r="G204" s="221"/>
      <c r="H204" s="221"/>
      <c r="I204" s="221"/>
      <c r="J204" s="222" t="s">
        <v>220</v>
      </c>
      <c r="K204" s="223">
        <v>0.18099999999999999</v>
      </c>
      <c r="L204" s="224">
        <v>0</v>
      </c>
      <c r="M204" s="225"/>
      <c r="N204" s="226">
        <f>ROUND(L204*K204,2)</f>
        <v>0</v>
      </c>
      <c r="O204" s="226"/>
      <c r="P204" s="226"/>
      <c r="Q204" s="226"/>
      <c r="R204" s="48"/>
      <c r="T204" s="227" t="s">
        <v>23</v>
      </c>
      <c r="U204" s="56" t="s">
        <v>47</v>
      </c>
      <c r="V204" s="47"/>
      <c r="W204" s="228">
        <f>V204*K204</f>
        <v>0</v>
      </c>
      <c r="X204" s="228">
        <v>0</v>
      </c>
      <c r="Y204" s="228">
        <f>X204*K204</f>
        <v>0</v>
      </c>
      <c r="Z204" s="228">
        <v>0</v>
      </c>
      <c r="AA204" s="229">
        <f>Z204*K204</f>
        <v>0</v>
      </c>
      <c r="AR204" s="22" t="s">
        <v>244</v>
      </c>
      <c r="AT204" s="22" t="s">
        <v>166</v>
      </c>
      <c r="AU204" s="22" t="s">
        <v>111</v>
      </c>
      <c r="AY204" s="22" t="s">
        <v>165</v>
      </c>
      <c r="BE204" s="142">
        <f>IF(U204="základní",N204,0)</f>
        <v>0</v>
      </c>
      <c r="BF204" s="142">
        <f>IF(U204="snížená",N204,0)</f>
        <v>0</v>
      </c>
      <c r="BG204" s="142">
        <f>IF(U204="zákl. přenesená",N204,0)</f>
        <v>0</v>
      </c>
      <c r="BH204" s="142">
        <f>IF(U204="sníž. přenesená",N204,0)</f>
        <v>0</v>
      </c>
      <c r="BI204" s="142">
        <f>IF(U204="nulová",N204,0)</f>
        <v>0</v>
      </c>
      <c r="BJ204" s="22" t="s">
        <v>25</v>
      </c>
      <c r="BK204" s="142">
        <f>ROUND(L204*K204,2)</f>
        <v>0</v>
      </c>
      <c r="BL204" s="22" t="s">
        <v>244</v>
      </c>
      <c r="BM204" s="22" t="s">
        <v>837</v>
      </c>
    </row>
    <row r="205" s="9" customFormat="1" ht="29.88" customHeight="1">
      <c r="B205" s="205"/>
      <c r="C205" s="206"/>
      <c r="D205" s="216" t="s">
        <v>137</v>
      </c>
      <c r="E205" s="216"/>
      <c r="F205" s="216"/>
      <c r="G205" s="216"/>
      <c r="H205" s="216"/>
      <c r="I205" s="216"/>
      <c r="J205" s="216"/>
      <c r="K205" s="216"/>
      <c r="L205" s="216"/>
      <c r="M205" s="216"/>
      <c r="N205" s="242">
        <f>BK205</f>
        <v>0</v>
      </c>
      <c r="O205" s="243"/>
      <c r="P205" s="243"/>
      <c r="Q205" s="243"/>
      <c r="R205" s="209"/>
      <c r="T205" s="210"/>
      <c r="U205" s="206"/>
      <c r="V205" s="206"/>
      <c r="W205" s="211">
        <f>SUM(W206:W208)</f>
        <v>0</v>
      </c>
      <c r="X205" s="206"/>
      <c r="Y205" s="211">
        <f>SUM(Y206:Y208)</f>
        <v>0.038792</v>
      </c>
      <c r="Z205" s="206"/>
      <c r="AA205" s="212">
        <f>SUM(AA206:AA208)</f>
        <v>0</v>
      </c>
      <c r="AR205" s="213" t="s">
        <v>111</v>
      </c>
      <c r="AT205" s="214" t="s">
        <v>81</v>
      </c>
      <c r="AU205" s="214" t="s">
        <v>25</v>
      </c>
      <c r="AY205" s="213" t="s">
        <v>165</v>
      </c>
      <c r="BK205" s="215">
        <f>SUM(BK206:BK208)</f>
        <v>0</v>
      </c>
    </row>
    <row r="206" s="1" customFormat="1" ht="25.5" customHeight="1">
      <c r="B206" s="46"/>
      <c r="C206" s="219" t="s">
        <v>372</v>
      </c>
      <c r="D206" s="219" t="s">
        <v>166</v>
      </c>
      <c r="E206" s="220" t="s">
        <v>656</v>
      </c>
      <c r="F206" s="221" t="s">
        <v>838</v>
      </c>
      <c r="G206" s="221"/>
      <c r="H206" s="221"/>
      <c r="I206" s="221"/>
      <c r="J206" s="222" t="s">
        <v>169</v>
      </c>
      <c r="K206" s="223">
        <v>5.2000000000000002</v>
      </c>
      <c r="L206" s="224">
        <v>0</v>
      </c>
      <c r="M206" s="225"/>
      <c r="N206" s="226">
        <f>ROUND(L206*K206,2)</f>
        <v>0</v>
      </c>
      <c r="O206" s="226"/>
      <c r="P206" s="226"/>
      <c r="Q206" s="226"/>
      <c r="R206" s="48"/>
      <c r="T206" s="227" t="s">
        <v>23</v>
      </c>
      <c r="U206" s="56" t="s">
        <v>47</v>
      </c>
      <c r="V206" s="47"/>
      <c r="W206" s="228">
        <f>V206*K206</f>
        <v>0</v>
      </c>
      <c r="X206" s="228">
        <v>0.0074599999999999996</v>
      </c>
      <c r="Y206" s="228">
        <f>X206*K206</f>
        <v>0.038792</v>
      </c>
      <c r="Z206" s="228">
        <v>0</v>
      </c>
      <c r="AA206" s="229">
        <f>Z206*K206</f>
        <v>0</v>
      </c>
      <c r="AR206" s="22" t="s">
        <v>244</v>
      </c>
      <c r="AT206" s="22" t="s">
        <v>166</v>
      </c>
      <c r="AU206" s="22" t="s">
        <v>111</v>
      </c>
      <c r="AY206" s="22" t="s">
        <v>165</v>
      </c>
      <c r="BE206" s="142">
        <f>IF(U206="základní",N206,0)</f>
        <v>0</v>
      </c>
      <c r="BF206" s="142">
        <f>IF(U206="snížená",N206,0)</f>
        <v>0</v>
      </c>
      <c r="BG206" s="142">
        <f>IF(U206="zákl. přenesená",N206,0)</f>
        <v>0</v>
      </c>
      <c r="BH206" s="142">
        <f>IF(U206="sníž. přenesená",N206,0)</f>
        <v>0</v>
      </c>
      <c r="BI206" s="142">
        <f>IF(U206="nulová",N206,0)</f>
        <v>0</v>
      </c>
      <c r="BJ206" s="22" t="s">
        <v>25</v>
      </c>
      <c r="BK206" s="142">
        <f>ROUND(L206*K206,2)</f>
        <v>0</v>
      </c>
      <c r="BL206" s="22" t="s">
        <v>244</v>
      </c>
      <c r="BM206" s="22" t="s">
        <v>839</v>
      </c>
    </row>
    <row r="207" s="10" customFormat="1" ht="16.5" customHeight="1">
      <c r="B207" s="231"/>
      <c r="C207" s="232"/>
      <c r="D207" s="232"/>
      <c r="E207" s="233" t="s">
        <v>23</v>
      </c>
      <c r="F207" s="240" t="s">
        <v>840</v>
      </c>
      <c r="G207" s="241"/>
      <c r="H207" s="241"/>
      <c r="I207" s="241"/>
      <c r="J207" s="232"/>
      <c r="K207" s="235">
        <v>5.2000000000000002</v>
      </c>
      <c r="L207" s="232"/>
      <c r="M207" s="232"/>
      <c r="N207" s="232"/>
      <c r="O207" s="232"/>
      <c r="P207" s="232"/>
      <c r="Q207" s="232"/>
      <c r="R207" s="236"/>
      <c r="T207" s="237"/>
      <c r="U207" s="232"/>
      <c r="V207" s="232"/>
      <c r="W207" s="232"/>
      <c r="X207" s="232"/>
      <c r="Y207" s="232"/>
      <c r="Z207" s="232"/>
      <c r="AA207" s="238"/>
      <c r="AT207" s="239" t="s">
        <v>184</v>
      </c>
      <c r="AU207" s="239" t="s">
        <v>111</v>
      </c>
      <c r="AV207" s="10" t="s">
        <v>111</v>
      </c>
      <c r="AW207" s="10" t="s">
        <v>39</v>
      </c>
      <c r="AX207" s="10" t="s">
        <v>25</v>
      </c>
      <c r="AY207" s="239" t="s">
        <v>165</v>
      </c>
    </row>
    <row r="208" s="1" customFormat="1" ht="25.5" customHeight="1">
      <c r="B208" s="46"/>
      <c r="C208" s="219" t="s">
        <v>376</v>
      </c>
      <c r="D208" s="219" t="s">
        <v>166</v>
      </c>
      <c r="E208" s="220" t="s">
        <v>680</v>
      </c>
      <c r="F208" s="221" t="s">
        <v>681</v>
      </c>
      <c r="G208" s="221"/>
      <c r="H208" s="221"/>
      <c r="I208" s="221"/>
      <c r="J208" s="222" t="s">
        <v>682</v>
      </c>
      <c r="K208" s="263">
        <v>0</v>
      </c>
      <c r="L208" s="224">
        <v>0</v>
      </c>
      <c r="M208" s="225"/>
      <c r="N208" s="226">
        <f>ROUND(L208*K208,2)</f>
        <v>0</v>
      </c>
      <c r="O208" s="226"/>
      <c r="P208" s="226"/>
      <c r="Q208" s="226"/>
      <c r="R208" s="48"/>
      <c r="T208" s="227" t="s">
        <v>23</v>
      </c>
      <c r="U208" s="56" t="s">
        <v>47</v>
      </c>
      <c r="V208" s="47"/>
      <c r="W208" s="228">
        <f>V208*K208</f>
        <v>0</v>
      </c>
      <c r="X208" s="228">
        <v>0</v>
      </c>
      <c r="Y208" s="228">
        <f>X208*K208</f>
        <v>0</v>
      </c>
      <c r="Z208" s="228">
        <v>0</v>
      </c>
      <c r="AA208" s="229">
        <f>Z208*K208</f>
        <v>0</v>
      </c>
      <c r="AR208" s="22" t="s">
        <v>244</v>
      </c>
      <c r="AT208" s="22" t="s">
        <v>166</v>
      </c>
      <c r="AU208" s="22" t="s">
        <v>111</v>
      </c>
      <c r="AY208" s="22" t="s">
        <v>165</v>
      </c>
      <c r="BE208" s="142">
        <f>IF(U208="základní",N208,0)</f>
        <v>0</v>
      </c>
      <c r="BF208" s="142">
        <f>IF(U208="snížená",N208,0)</f>
        <v>0</v>
      </c>
      <c r="BG208" s="142">
        <f>IF(U208="zákl. přenesená",N208,0)</f>
        <v>0</v>
      </c>
      <c r="BH208" s="142">
        <f>IF(U208="sníž. přenesená",N208,0)</f>
        <v>0</v>
      </c>
      <c r="BI208" s="142">
        <f>IF(U208="nulová",N208,0)</f>
        <v>0</v>
      </c>
      <c r="BJ208" s="22" t="s">
        <v>25</v>
      </c>
      <c r="BK208" s="142">
        <f>ROUND(L208*K208,2)</f>
        <v>0</v>
      </c>
      <c r="BL208" s="22" t="s">
        <v>244</v>
      </c>
      <c r="BM208" s="22" t="s">
        <v>841</v>
      </c>
    </row>
    <row r="209" s="9" customFormat="1" ht="29.88" customHeight="1">
      <c r="B209" s="205"/>
      <c r="C209" s="206"/>
      <c r="D209" s="216" t="s">
        <v>139</v>
      </c>
      <c r="E209" s="216"/>
      <c r="F209" s="216"/>
      <c r="G209" s="216"/>
      <c r="H209" s="216"/>
      <c r="I209" s="216"/>
      <c r="J209" s="216"/>
      <c r="K209" s="216"/>
      <c r="L209" s="216"/>
      <c r="M209" s="216"/>
      <c r="N209" s="242">
        <f>BK209</f>
        <v>0</v>
      </c>
      <c r="O209" s="243"/>
      <c r="P209" s="243"/>
      <c r="Q209" s="243"/>
      <c r="R209" s="209"/>
      <c r="T209" s="210"/>
      <c r="U209" s="206"/>
      <c r="V209" s="206"/>
      <c r="W209" s="211">
        <f>SUM(W210:W215)</f>
        <v>0</v>
      </c>
      <c r="X209" s="206"/>
      <c r="Y209" s="211">
        <f>SUM(Y210:Y215)</f>
        <v>0.211320336</v>
      </c>
      <c r="Z209" s="206"/>
      <c r="AA209" s="212">
        <f>SUM(AA210:AA215)</f>
        <v>0</v>
      </c>
      <c r="AR209" s="213" t="s">
        <v>111</v>
      </c>
      <c r="AT209" s="214" t="s">
        <v>81</v>
      </c>
      <c r="AU209" s="214" t="s">
        <v>25</v>
      </c>
      <c r="AY209" s="213" t="s">
        <v>165</v>
      </c>
      <c r="BK209" s="215">
        <f>SUM(BK210:BK215)</f>
        <v>0</v>
      </c>
    </row>
    <row r="210" s="1" customFormat="1" ht="25.5" customHeight="1">
      <c r="B210" s="46"/>
      <c r="C210" s="219" t="s">
        <v>380</v>
      </c>
      <c r="D210" s="219" t="s">
        <v>166</v>
      </c>
      <c r="E210" s="220" t="s">
        <v>695</v>
      </c>
      <c r="F210" s="221" t="s">
        <v>696</v>
      </c>
      <c r="G210" s="221"/>
      <c r="H210" s="221"/>
      <c r="I210" s="221"/>
      <c r="J210" s="222" t="s">
        <v>169</v>
      </c>
      <c r="K210" s="223">
        <v>126.51000000000001</v>
      </c>
      <c r="L210" s="224">
        <v>0</v>
      </c>
      <c r="M210" s="225"/>
      <c r="N210" s="226">
        <f>ROUND(L210*K210,2)</f>
        <v>0</v>
      </c>
      <c r="O210" s="226"/>
      <c r="P210" s="226"/>
      <c r="Q210" s="226"/>
      <c r="R210" s="48"/>
      <c r="T210" s="227" t="s">
        <v>23</v>
      </c>
      <c r="U210" s="56" t="s">
        <v>47</v>
      </c>
      <c r="V210" s="47"/>
      <c r="W210" s="228">
        <f>V210*K210</f>
        <v>0</v>
      </c>
      <c r="X210" s="228">
        <v>0</v>
      </c>
      <c r="Y210" s="228">
        <f>X210*K210</f>
        <v>0</v>
      </c>
      <c r="Z210" s="228">
        <v>0</v>
      </c>
      <c r="AA210" s="229">
        <f>Z210*K210</f>
        <v>0</v>
      </c>
      <c r="AR210" s="22" t="s">
        <v>244</v>
      </c>
      <c r="AT210" s="22" t="s">
        <v>166</v>
      </c>
      <c r="AU210" s="22" t="s">
        <v>111</v>
      </c>
      <c r="AY210" s="22" t="s">
        <v>165</v>
      </c>
      <c r="BE210" s="142">
        <f>IF(U210="základní",N210,0)</f>
        <v>0</v>
      </c>
      <c r="BF210" s="142">
        <f>IF(U210="snížená",N210,0)</f>
        <v>0</v>
      </c>
      <c r="BG210" s="142">
        <f>IF(U210="zákl. přenesená",N210,0)</f>
        <v>0</v>
      </c>
      <c r="BH210" s="142">
        <f>IF(U210="sníž. přenesená",N210,0)</f>
        <v>0</v>
      </c>
      <c r="BI210" s="142">
        <f>IF(U210="nulová",N210,0)</f>
        <v>0</v>
      </c>
      <c r="BJ210" s="22" t="s">
        <v>25</v>
      </c>
      <c r="BK210" s="142">
        <f>ROUND(L210*K210,2)</f>
        <v>0</v>
      </c>
      <c r="BL210" s="22" t="s">
        <v>244</v>
      </c>
      <c r="BM210" s="22" t="s">
        <v>842</v>
      </c>
    </row>
    <row r="211" s="1" customFormat="1" ht="25.5" customHeight="1">
      <c r="B211" s="46"/>
      <c r="C211" s="253" t="s">
        <v>386</v>
      </c>
      <c r="D211" s="253" t="s">
        <v>269</v>
      </c>
      <c r="E211" s="254" t="s">
        <v>699</v>
      </c>
      <c r="F211" s="255" t="s">
        <v>700</v>
      </c>
      <c r="G211" s="255"/>
      <c r="H211" s="255"/>
      <c r="I211" s="255"/>
      <c r="J211" s="256" t="s">
        <v>169</v>
      </c>
      <c r="K211" s="257">
        <v>132.83600000000001</v>
      </c>
      <c r="L211" s="258">
        <v>0</v>
      </c>
      <c r="M211" s="259"/>
      <c r="N211" s="260">
        <f>ROUND(L211*K211,2)</f>
        <v>0</v>
      </c>
      <c r="O211" s="226"/>
      <c r="P211" s="226"/>
      <c r="Q211" s="226"/>
      <c r="R211" s="48"/>
      <c r="T211" s="227" t="s">
        <v>23</v>
      </c>
      <c r="U211" s="56" t="s">
        <v>47</v>
      </c>
      <c r="V211" s="47"/>
      <c r="W211" s="228">
        <f>V211*K211</f>
        <v>0</v>
      </c>
      <c r="X211" s="228">
        <v>9.9999999999999995E-07</v>
      </c>
      <c r="Y211" s="228">
        <f>X211*K211</f>
        <v>0.000132836</v>
      </c>
      <c r="Z211" s="228">
        <v>0</v>
      </c>
      <c r="AA211" s="229">
        <f>Z211*K211</f>
        <v>0</v>
      </c>
      <c r="AR211" s="22" t="s">
        <v>330</v>
      </c>
      <c r="AT211" s="22" t="s">
        <v>269</v>
      </c>
      <c r="AU211" s="22" t="s">
        <v>111</v>
      </c>
      <c r="AY211" s="22" t="s">
        <v>165</v>
      </c>
      <c r="BE211" s="142">
        <f>IF(U211="základní",N211,0)</f>
        <v>0</v>
      </c>
      <c r="BF211" s="142">
        <f>IF(U211="snížená",N211,0)</f>
        <v>0</v>
      </c>
      <c r="BG211" s="142">
        <f>IF(U211="zákl. přenesená",N211,0)</f>
        <v>0</v>
      </c>
      <c r="BH211" s="142">
        <f>IF(U211="sníž. přenesená",N211,0)</f>
        <v>0</v>
      </c>
      <c r="BI211" s="142">
        <f>IF(U211="nulová",N211,0)</f>
        <v>0</v>
      </c>
      <c r="BJ211" s="22" t="s">
        <v>25</v>
      </c>
      <c r="BK211" s="142">
        <f>ROUND(L211*K211,2)</f>
        <v>0</v>
      </c>
      <c r="BL211" s="22" t="s">
        <v>244</v>
      </c>
      <c r="BM211" s="22" t="s">
        <v>843</v>
      </c>
    </row>
    <row r="212" s="1" customFormat="1" ht="38.25" customHeight="1">
      <c r="B212" s="46"/>
      <c r="C212" s="219" t="s">
        <v>391</v>
      </c>
      <c r="D212" s="219" t="s">
        <v>166</v>
      </c>
      <c r="E212" s="220" t="s">
        <v>844</v>
      </c>
      <c r="F212" s="221" t="s">
        <v>845</v>
      </c>
      <c r="G212" s="221"/>
      <c r="H212" s="221"/>
      <c r="I212" s="221"/>
      <c r="J212" s="222" t="s">
        <v>169</v>
      </c>
      <c r="K212" s="223">
        <v>193.75</v>
      </c>
      <c r="L212" s="224">
        <v>0</v>
      </c>
      <c r="M212" s="225"/>
      <c r="N212" s="226">
        <f>ROUND(L212*K212,2)</f>
        <v>0</v>
      </c>
      <c r="O212" s="226"/>
      <c r="P212" s="226"/>
      <c r="Q212" s="226"/>
      <c r="R212" s="48"/>
      <c r="T212" s="227" t="s">
        <v>23</v>
      </c>
      <c r="U212" s="56" t="s">
        <v>47</v>
      </c>
      <c r="V212" s="47"/>
      <c r="W212" s="228">
        <f>V212*K212</f>
        <v>0</v>
      </c>
      <c r="X212" s="228">
        <v>0.00011</v>
      </c>
      <c r="Y212" s="228">
        <f>X212*K212</f>
        <v>0.021312500000000002</v>
      </c>
      <c r="Z212" s="228">
        <v>0</v>
      </c>
      <c r="AA212" s="229">
        <f>Z212*K212</f>
        <v>0</v>
      </c>
      <c r="AR212" s="22" t="s">
        <v>244</v>
      </c>
      <c r="AT212" s="22" t="s">
        <v>166</v>
      </c>
      <c r="AU212" s="22" t="s">
        <v>111</v>
      </c>
      <c r="AY212" s="22" t="s">
        <v>165</v>
      </c>
      <c r="BE212" s="142">
        <f>IF(U212="základní",N212,0)</f>
        <v>0</v>
      </c>
      <c r="BF212" s="142">
        <f>IF(U212="snížená",N212,0)</f>
        <v>0</v>
      </c>
      <c r="BG212" s="142">
        <f>IF(U212="zákl. přenesená",N212,0)</f>
        <v>0</v>
      </c>
      <c r="BH212" s="142">
        <f>IF(U212="sníž. přenesená",N212,0)</f>
        <v>0</v>
      </c>
      <c r="BI212" s="142">
        <f>IF(U212="nulová",N212,0)</f>
        <v>0</v>
      </c>
      <c r="BJ212" s="22" t="s">
        <v>25</v>
      </c>
      <c r="BK212" s="142">
        <f>ROUND(L212*K212,2)</f>
        <v>0</v>
      </c>
      <c r="BL212" s="22" t="s">
        <v>244</v>
      </c>
      <c r="BM212" s="22" t="s">
        <v>846</v>
      </c>
    </row>
    <row r="213" s="10" customFormat="1" ht="16.5" customHeight="1">
      <c r="B213" s="231"/>
      <c r="C213" s="232"/>
      <c r="D213" s="232"/>
      <c r="E213" s="233" t="s">
        <v>23</v>
      </c>
      <c r="F213" s="240" t="s">
        <v>777</v>
      </c>
      <c r="G213" s="241"/>
      <c r="H213" s="241"/>
      <c r="I213" s="241"/>
      <c r="J213" s="232"/>
      <c r="K213" s="235">
        <v>193.75</v>
      </c>
      <c r="L213" s="232"/>
      <c r="M213" s="232"/>
      <c r="N213" s="232"/>
      <c r="O213" s="232"/>
      <c r="P213" s="232"/>
      <c r="Q213" s="232"/>
      <c r="R213" s="236"/>
      <c r="T213" s="237"/>
      <c r="U213" s="232"/>
      <c r="V213" s="232"/>
      <c r="W213" s="232"/>
      <c r="X213" s="232"/>
      <c r="Y213" s="232"/>
      <c r="Z213" s="232"/>
      <c r="AA213" s="238"/>
      <c r="AT213" s="239" t="s">
        <v>184</v>
      </c>
      <c r="AU213" s="239" t="s">
        <v>111</v>
      </c>
      <c r="AV213" s="10" t="s">
        <v>111</v>
      </c>
      <c r="AW213" s="10" t="s">
        <v>39</v>
      </c>
      <c r="AX213" s="10" t="s">
        <v>25</v>
      </c>
      <c r="AY213" s="239" t="s">
        <v>165</v>
      </c>
    </row>
    <row r="214" s="1" customFormat="1" ht="16.5" customHeight="1">
      <c r="B214" s="46"/>
      <c r="C214" s="219" t="s">
        <v>395</v>
      </c>
      <c r="D214" s="219" t="s">
        <v>166</v>
      </c>
      <c r="E214" s="220" t="s">
        <v>847</v>
      </c>
      <c r="F214" s="221" t="s">
        <v>848</v>
      </c>
      <c r="G214" s="221"/>
      <c r="H214" s="221"/>
      <c r="I214" s="221"/>
      <c r="J214" s="222" t="s">
        <v>169</v>
      </c>
      <c r="K214" s="223">
        <v>193.75</v>
      </c>
      <c r="L214" s="224">
        <v>0</v>
      </c>
      <c r="M214" s="225"/>
      <c r="N214" s="226">
        <f>ROUND(L214*K214,2)</f>
        <v>0</v>
      </c>
      <c r="O214" s="226"/>
      <c r="P214" s="226"/>
      <c r="Q214" s="226"/>
      <c r="R214" s="48"/>
      <c r="T214" s="227" t="s">
        <v>23</v>
      </c>
      <c r="U214" s="56" t="s">
        <v>47</v>
      </c>
      <c r="V214" s="47"/>
      <c r="W214" s="228">
        <f>V214*K214</f>
        <v>0</v>
      </c>
      <c r="X214" s="228">
        <v>0.00097999999999999997</v>
      </c>
      <c r="Y214" s="228">
        <f>X214*K214</f>
        <v>0.18987499999999999</v>
      </c>
      <c r="Z214" s="228">
        <v>0</v>
      </c>
      <c r="AA214" s="229">
        <f>Z214*K214</f>
        <v>0</v>
      </c>
      <c r="AR214" s="22" t="s">
        <v>244</v>
      </c>
      <c r="AT214" s="22" t="s">
        <v>166</v>
      </c>
      <c r="AU214" s="22" t="s">
        <v>111</v>
      </c>
      <c r="AY214" s="22" t="s">
        <v>165</v>
      </c>
      <c r="BE214" s="142">
        <f>IF(U214="základní",N214,0)</f>
        <v>0</v>
      </c>
      <c r="BF214" s="142">
        <f>IF(U214="snížená",N214,0)</f>
        <v>0</v>
      </c>
      <c r="BG214" s="142">
        <f>IF(U214="zákl. přenesená",N214,0)</f>
        <v>0</v>
      </c>
      <c r="BH214" s="142">
        <f>IF(U214="sníž. přenesená",N214,0)</f>
        <v>0</v>
      </c>
      <c r="BI214" s="142">
        <f>IF(U214="nulová",N214,0)</f>
        <v>0</v>
      </c>
      <c r="BJ214" s="22" t="s">
        <v>25</v>
      </c>
      <c r="BK214" s="142">
        <f>ROUND(L214*K214,2)</f>
        <v>0</v>
      </c>
      <c r="BL214" s="22" t="s">
        <v>244</v>
      </c>
      <c r="BM214" s="22" t="s">
        <v>849</v>
      </c>
    </row>
    <row r="215" s="10" customFormat="1" ht="16.5" customHeight="1">
      <c r="B215" s="231"/>
      <c r="C215" s="232"/>
      <c r="D215" s="232"/>
      <c r="E215" s="233" t="s">
        <v>23</v>
      </c>
      <c r="F215" s="240" t="s">
        <v>777</v>
      </c>
      <c r="G215" s="241"/>
      <c r="H215" s="241"/>
      <c r="I215" s="241"/>
      <c r="J215" s="232"/>
      <c r="K215" s="235">
        <v>193.75</v>
      </c>
      <c r="L215" s="232"/>
      <c r="M215" s="232"/>
      <c r="N215" s="232"/>
      <c r="O215" s="232"/>
      <c r="P215" s="232"/>
      <c r="Q215" s="232"/>
      <c r="R215" s="236"/>
      <c r="T215" s="237"/>
      <c r="U215" s="232"/>
      <c r="V215" s="232"/>
      <c r="W215" s="232"/>
      <c r="X215" s="232"/>
      <c r="Y215" s="232"/>
      <c r="Z215" s="232"/>
      <c r="AA215" s="238"/>
      <c r="AT215" s="239" t="s">
        <v>184</v>
      </c>
      <c r="AU215" s="239" t="s">
        <v>111</v>
      </c>
      <c r="AV215" s="10" t="s">
        <v>111</v>
      </c>
      <c r="AW215" s="10" t="s">
        <v>39</v>
      </c>
      <c r="AX215" s="10" t="s">
        <v>25</v>
      </c>
      <c r="AY215" s="239" t="s">
        <v>165</v>
      </c>
    </row>
    <row r="216" s="9" customFormat="1" ht="29.88" customHeight="1">
      <c r="B216" s="205"/>
      <c r="C216" s="206"/>
      <c r="D216" s="216" t="s">
        <v>140</v>
      </c>
      <c r="E216" s="216"/>
      <c r="F216" s="216"/>
      <c r="G216" s="216"/>
      <c r="H216" s="216"/>
      <c r="I216" s="216"/>
      <c r="J216" s="216"/>
      <c r="K216" s="216"/>
      <c r="L216" s="216"/>
      <c r="M216" s="216"/>
      <c r="N216" s="217">
        <f>BK216</f>
        <v>0</v>
      </c>
      <c r="O216" s="218"/>
      <c r="P216" s="218"/>
      <c r="Q216" s="218"/>
      <c r="R216" s="209"/>
      <c r="T216" s="210"/>
      <c r="U216" s="206"/>
      <c r="V216" s="206"/>
      <c r="W216" s="211">
        <f>SUM(W217:W224)</f>
        <v>0</v>
      </c>
      <c r="X216" s="206"/>
      <c r="Y216" s="211">
        <f>SUM(Y217:Y224)</f>
        <v>0.228744</v>
      </c>
      <c r="Z216" s="206"/>
      <c r="AA216" s="212">
        <f>SUM(AA217:AA224)</f>
        <v>0</v>
      </c>
      <c r="AR216" s="213" t="s">
        <v>111</v>
      </c>
      <c r="AT216" s="214" t="s">
        <v>81</v>
      </c>
      <c r="AU216" s="214" t="s">
        <v>25</v>
      </c>
      <c r="AY216" s="213" t="s">
        <v>165</v>
      </c>
      <c r="BK216" s="215">
        <f>SUM(BK217:BK224)</f>
        <v>0</v>
      </c>
    </row>
    <row r="217" s="1" customFormat="1" ht="25.5" customHeight="1">
      <c r="B217" s="46"/>
      <c r="C217" s="219" t="s">
        <v>401</v>
      </c>
      <c r="D217" s="219" t="s">
        <v>166</v>
      </c>
      <c r="E217" s="220" t="s">
        <v>712</v>
      </c>
      <c r="F217" s="221" t="s">
        <v>713</v>
      </c>
      <c r="G217" s="221"/>
      <c r="H217" s="221"/>
      <c r="I217" s="221"/>
      <c r="J217" s="222" t="s">
        <v>169</v>
      </c>
      <c r="K217" s="223">
        <v>423.60000000000002</v>
      </c>
      <c r="L217" s="224">
        <v>0</v>
      </c>
      <c r="M217" s="225"/>
      <c r="N217" s="226">
        <f>ROUND(L217*K217,2)</f>
        <v>0</v>
      </c>
      <c r="O217" s="226"/>
      <c r="P217" s="226"/>
      <c r="Q217" s="226"/>
      <c r="R217" s="48"/>
      <c r="T217" s="227" t="s">
        <v>23</v>
      </c>
      <c r="U217" s="56" t="s">
        <v>47</v>
      </c>
      <c r="V217" s="47"/>
      <c r="W217" s="228">
        <f>V217*K217</f>
        <v>0</v>
      </c>
      <c r="X217" s="228">
        <v>0</v>
      </c>
      <c r="Y217" s="228">
        <f>X217*K217</f>
        <v>0</v>
      </c>
      <c r="Z217" s="228">
        <v>0</v>
      </c>
      <c r="AA217" s="229">
        <f>Z217*K217</f>
        <v>0</v>
      </c>
      <c r="AR217" s="22" t="s">
        <v>244</v>
      </c>
      <c r="AT217" s="22" t="s">
        <v>166</v>
      </c>
      <c r="AU217" s="22" t="s">
        <v>111</v>
      </c>
      <c r="AY217" s="22" t="s">
        <v>165</v>
      </c>
      <c r="BE217" s="142">
        <f>IF(U217="základní",N217,0)</f>
        <v>0</v>
      </c>
      <c r="BF217" s="142">
        <f>IF(U217="snížená",N217,0)</f>
        <v>0</v>
      </c>
      <c r="BG217" s="142">
        <f>IF(U217="zákl. přenesená",N217,0)</f>
        <v>0</v>
      </c>
      <c r="BH217" s="142">
        <f>IF(U217="sníž. přenesená",N217,0)</f>
        <v>0</v>
      </c>
      <c r="BI217" s="142">
        <f>IF(U217="nulová",N217,0)</f>
        <v>0</v>
      </c>
      <c r="BJ217" s="22" t="s">
        <v>25</v>
      </c>
      <c r="BK217" s="142">
        <f>ROUND(L217*K217,2)</f>
        <v>0</v>
      </c>
      <c r="BL217" s="22" t="s">
        <v>244</v>
      </c>
      <c r="BM217" s="22" t="s">
        <v>850</v>
      </c>
    </row>
    <row r="218" s="1" customFormat="1" ht="24" customHeight="1">
      <c r="B218" s="46"/>
      <c r="C218" s="47"/>
      <c r="D218" s="47"/>
      <c r="E218" s="47"/>
      <c r="F218" s="230" t="s">
        <v>715</v>
      </c>
      <c r="G218" s="67"/>
      <c r="H218" s="67"/>
      <c r="I218" s="67"/>
      <c r="J218" s="47"/>
      <c r="K218" s="47"/>
      <c r="L218" s="47"/>
      <c r="M218" s="47"/>
      <c r="N218" s="47"/>
      <c r="O218" s="47"/>
      <c r="P218" s="47"/>
      <c r="Q218" s="47"/>
      <c r="R218" s="48"/>
      <c r="T218" s="189"/>
      <c r="U218" s="47"/>
      <c r="V218" s="47"/>
      <c r="W218" s="47"/>
      <c r="X218" s="47"/>
      <c r="Y218" s="47"/>
      <c r="Z218" s="47"/>
      <c r="AA218" s="100"/>
      <c r="AT218" s="22" t="s">
        <v>173</v>
      </c>
      <c r="AU218" s="22" t="s">
        <v>111</v>
      </c>
    </row>
    <row r="219" s="10" customFormat="1" ht="16.5" customHeight="1">
      <c r="B219" s="231"/>
      <c r="C219" s="232"/>
      <c r="D219" s="232"/>
      <c r="E219" s="233" t="s">
        <v>23</v>
      </c>
      <c r="F219" s="234" t="s">
        <v>851</v>
      </c>
      <c r="G219" s="232"/>
      <c r="H219" s="232"/>
      <c r="I219" s="232"/>
      <c r="J219" s="232"/>
      <c r="K219" s="235">
        <v>423.60000000000002</v>
      </c>
      <c r="L219" s="232"/>
      <c r="M219" s="232"/>
      <c r="N219" s="232"/>
      <c r="O219" s="232"/>
      <c r="P219" s="232"/>
      <c r="Q219" s="232"/>
      <c r="R219" s="236"/>
      <c r="T219" s="237"/>
      <c r="U219" s="232"/>
      <c r="V219" s="232"/>
      <c r="W219" s="232"/>
      <c r="X219" s="232"/>
      <c r="Y219" s="232"/>
      <c r="Z219" s="232"/>
      <c r="AA219" s="238"/>
      <c r="AT219" s="239" t="s">
        <v>184</v>
      </c>
      <c r="AU219" s="239" t="s">
        <v>111</v>
      </c>
      <c r="AV219" s="10" t="s">
        <v>111</v>
      </c>
      <c r="AW219" s="10" t="s">
        <v>39</v>
      </c>
      <c r="AX219" s="10" t="s">
        <v>25</v>
      </c>
      <c r="AY219" s="239" t="s">
        <v>165</v>
      </c>
    </row>
    <row r="220" s="1" customFormat="1" ht="25.5" customHeight="1">
      <c r="B220" s="46"/>
      <c r="C220" s="219" t="s">
        <v>405</v>
      </c>
      <c r="D220" s="219" t="s">
        <v>166</v>
      </c>
      <c r="E220" s="220" t="s">
        <v>718</v>
      </c>
      <c r="F220" s="221" t="s">
        <v>719</v>
      </c>
      <c r="G220" s="221"/>
      <c r="H220" s="221"/>
      <c r="I220" s="221"/>
      <c r="J220" s="222" t="s">
        <v>169</v>
      </c>
      <c r="K220" s="223">
        <v>423.60000000000002</v>
      </c>
      <c r="L220" s="224">
        <v>0</v>
      </c>
      <c r="M220" s="225"/>
      <c r="N220" s="226">
        <f>ROUND(L220*K220,2)</f>
        <v>0</v>
      </c>
      <c r="O220" s="226"/>
      <c r="P220" s="226"/>
      <c r="Q220" s="226"/>
      <c r="R220" s="48"/>
      <c r="T220" s="227" t="s">
        <v>23</v>
      </c>
      <c r="U220" s="56" t="s">
        <v>47</v>
      </c>
      <c r="V220" s="47"/>
      <c r="W220" s="228">
        <f>V220*K220</f>
        <v>0</v>
      </c>
      <c r="X220" s="228">
        <v>0.00021000000000000001</v>
      </c>
      <c r="Y220" s="228">
        <f>X220*K220</f>
        <v>0.088956000000000007</v>
      </c>
      <c r="Z220" s="228">
        <v>0</v>
      </c>
      <c r="AA220" s="229">
        <f>Z220*K220</f>
        <v>0</v>
      </c>
      <c r="AR220" s="22" t="s">
        <v>244</v>
      </c>
      <c r="AT220" s="22" t="s">
        <v>166</v>
      </c>
      <c r="AU220" s="22" t="s">
        <v>111</v>
      </c>
      <c r="AY220" s="22" t="s">
        <v>165</v>
      </c>
      <c r="BE220" s="142">
        <f>IF(U220="základní",N220,0)</f>
        <v>0</v>
      </c>
      <c r="BF220" s="142">
        <f>IF(U220="snížená",N220,0)</f>
        <v>0</v>
      </c>
      <c r="BG220" s="142">
        <f>IF(U220="zákl. přenesená",N220,0)</f>
        <v>0</v>
      </c>
      <c r="BH220" s="142">
        <f>IF(U220="sníž. přenesená",N220,0)</f>
        <v>0</v>
      </c>
      <c r="BI220" s="142">
        <f>IF(U220="nulová",N220,0)</f>
        <v>0</v>
      </c>
      <c r="BJ220" s="22" t="s">
        <v>25</v>
      </c>
      <c r="BK220" s="142">
        <f>ROUND(L220*K220,2)</f>
        <v>0</v>
      </c>
      <c r="BL220" s="22" t="s">
        <v>244</v>
      </c>
      <c r="BM220" s="22" t="s">
        <v>852</v>
      </c>
    </row>
    <row r="221" s="1" customFormat="1" ht="16.5" customHeight="1">
      <c r="B221" s="46"/>
      <c r="C221" s="47"/>
      <c r="D221" s="47"/>
      <c r="E221" s="47"/>
      <c r="F221" s="230" t="s">
        <v>721</v>
      </c>
      <c r="G221" s="67"/>
      <c r="H221" s="67"/>
      <c r="I221" s="67"/>
      <c r="J221" s="47"/>
      <c r="K221" s="47"/>
      <c r="L221" s="47"/>
      <c r="M221" s="47"/>
      <c r="N221" s="47"/>
      <c r="O221" s="47"/>
      <c r="P221" s="47"/>
      <c r="Q221" s="47"/>
      <c r="R221" s="48"/>
      <c r="T221" s="189"/>
      <c r="U221" s="47"/>
      <c r="V221" s="47"/>
      <c r="W221" s="47"/>
      <c r="X221" s="47"/>
      <c r="Y221" s="47"/>
      <c r="Z221" s="47"/>
      <c r="AA221" s="100"/>
      <c r="AT221" s="22" t="s">
        <v>173</v>
      </c>
      <c r="AU221" s="22" t="s">
        <v>111</v>
      </c>
    </row>
    <row r="222" s="10" customFormat="1" ht="16.5" customHeight="1">
      <c r="B222" s="231"/>
      <c r="C222" s="232"/>
      <c r="D222" s="232"/>
      <c r="E222" s="233" t="s">
        <v>23</v>
      </c>
      <c r="F222" s="234" t="s">
        <v>851</v>
      </c>
      <c r="G222" s="232"/>
      <c r="H222" s="232"/>
      <c r="I222" s="232"/>
      <c r="J222" s="232"/>
      <c r="K222" s="235">
        <v>423.60000000000002</v>
      </c>
      <c r="L222" s="232"/>
      <c r="M222" s="232"/>
      <c r="N222" s="232"/>
      <c r="O222" s="232"/>
      <c r="P222" s="232"/>
      <c r="Q222" s="232"/>
      <c r="R222" s="236"/>
      <c r="T222" s="237"/>
      <c r="U222" s="232"/>
      <c r="V222" s="232"/>
      <c r="W222" s="232"/>
      <c r="X222" s="232"/>
      <c r="Y222" s="232"/>
      <c r="Z222" s="232"/>
      <c r="AA222" s="238"/>
      <c r="AT222" s="239" t="s">
        <v>184</v>
      </c>
      <c r="AU222" s="239" t="s">
        <v>111</v>
      </c>
      <c r="AV222" s="10" t="s">
        <v>111</v>
      </c>
      <c r="AW222" s="10" t="s">
        <v>39</v>
      </c>
      <c r="AX222" s="10" t="s">
        <v>25</v>
      </c>
      <c r="AY222" s="239" t="s">
        <v>165</v>
      </c>
    </row>
    <row r="223" s="1" customFormat="1" ht="25.5" customHeight="1">
      <c r="B223" s="46"/>
      <c r="C223" s="219" t="s">
        <v>411</v>
      </c>
      <c r="D223" s="219" t="s">
        <v>166</v>
      </c>
      <c r="E223" s="220" t="s">
        <v>853</v>
      </c>
      <c r="F223" s="221" t="s">
        <v>854</v>
      </c>
      <c r="G223" s="221"/>
      <c r="H223" s="221"/>
      <c r="I223" s="221"/>
      <c r="J223" s="222" t="s">
        <v>169</v>
      </c>
      <c r="K223" s="223">
        <v>423.60000000000002</v>
      </c>
      <c r="L223" s="224">
        <v>0</v>
      </c>
      <c r="M223" s="225"/>
      <c r="N223" s="226">
        <f>ROUND(L223*K223,2)</f>
        <v>0</v>
      </c>
      <c r="O223" s="226"/>
      <c r="P223" s="226"/>
      <c r="Q223" s="226"/>
      <c r="R223" s="48"/>
      <c r="T223" s="227" t="s">
        <v>23</v>
      </c>
      <c r="U223" s="56" t="s">
        <v>47</v>
      </c>
      <c r="V223" s="47"/>
      <c r="W223" s="228">
        <f>V223*K223</f>
        <v>0</v>
      </c>
      <c r="X223" s="228">
        <v>0.00033</v>
      </c>
      <c r="Y223" s="228">
        <f>X223*K223</f>
        <v>0.139788</v>
      </c>
      <c r="Z223" s="228">
        <v>0</v>
      </c>
      <c r="AA223" s="229">
        <f>Z223*K223</f>
        <v>0</v>
      </c>
      <c r="AR223" s="22" t="s">
        <v>244</v>
      </c>
      <c r="AT223" s="22" t="s">
        <v>166</v>
      </c>
      <c r="AU223" s="22" t="s">
        <v>111</v>
      </c>
      <c r="AY223" s="22" t="s">
        <v>165</v>
      </c>
      <c r="BE223" s="142">
        <f>IF(U223="základní",N223,0)</f>
        <v>0</v>
      </c>
      <c r="BF223" s="142">
        <f>IF(U223="snížená",N223,0)</f>
        <v>0</v>
      </c>
      <c r="BG223" s="142">
        <f>IF(U223="zákl. přenesená",N223,0)</f>
        <v>0</v>
      </c>
      <c r="BH223" s="142">
        <f>IF(U223="sníž. přenesená",N223,0)</f>
        <v>0</v>
      </c>
      <c r="BI223" s="142">
        <f>IF(U223="nulová",N223,0)</f>
        <v>0</v>
      </c>
      <c r="BJ223" s="22" t="s">
        <v>25</v>
      </c>
      <c r="BK223" s="142">
        <f>ROUND(L223*K223,2)</f>
        <v>0</v>
      </c>
      <c r="BL223" s="22" t="s">
        <v>244</v>
      </c>
      <c r="BM223" s="22" t="s">
        <v>855</v>
      </c>
    </row>
    <row r="224" s="10" customFormat="1" ht="16.5" customHeight="1">
      <c r="B224" s="231"/>
      <c r="C224" s="232"/>
      <c r="D224" s="232"/>
      <c r="E224" s="233" t="s">
        <v>23</v>
      </c>
      <c r="F224" s="240" t="s">
        <v>851</v>
      </c>
      <c r="G224" s="241"/>
      <c r="H224" s="241"/>
      <c r="I224" s="241"/>
      <c r="J224" s="232"/>
      <c r="K224" s="235">
        <v>423.60000000000002</v>
      </c>
      <c r="L224" s="232"/>
      <c r="M224" s="232"/>
      <c r="N224" s="232"/>
      <c r="O224" s="232"/>
      <c r="P224" s="232"/>
      <c r="Q224" s="232"/>
      <c r="R224" s="236"/>
      <c r="T224" s="237"/>
      <c r="U224" s="232"/>
      <c r="V224" s="232"/>
      <c r="W224" s="232"/>
      <c r="X224" s="232"/>
      <c r="Y224" s="232"/>
      <c r="Z224" s="232"/>
      <c r="AA224" s="238"/>
      <c r="AT224" s="239" t="s">
        <v>184</v>
      </c>
      <c r="AU224" s="239" t="s">
        <v>111</v>
      </c>
      <c r="AV224" s="10" t="s">
        <v>111</v>
      </c>
      <c r="AW224" s="10" t="s">
        <v>39</v>
      </c>
      <c r="AX224" s="10" t="s">
        <v>25</v>
      </c>
      <c r="AY224" s="239" t="s">
        <v>165</v>
      </c>
    </row>
    <row r="225" s="1" customFormat="1" ht="49.92" customHeight="1">
      <c r="B225" s="46"/>
      <c r="C225" s="47"/>
      <c r="D225" s="207" t="s">
        <v>734</v>
      </c>
      <c r="E225" s="47"/>
      <c r="F225" s="47"/>
      <c r="G225" s="47"/>
      <c r="H225" s="47"/>
      <c r="I225" s="47"/>
      <c r="J225" s="47"/>
      <c r="K225" s="47"/>
      <c r="L225" s="47"/>
      <c r="M225" s="47"/>
      <c r="N225" s="208">
        <f>BK225</f>
        <v>0</v>
      </c>
      <c r="O225" s="178"/>
      <c r="P225" s="178"/>
      <c r="Q225" s="178"/>
      <c r="R225" s="48"/>
      <c r="T225" s="193"/>
      <c r="U225" s="72"/>
      <c r="V225" s="72"/>
      <c r="W225" s="72"/>
      <c r="X225" s="72"/>
      <c r="Y225" s="72"/>
      <c r="Z225" s="72"/>
      <c r="AA225" s="74"/>
      <c r="AT225" s="22" t="s">
        <v>81</v>
      </c>
      <c r="AU225" s="22" t="s">
        <v>82</v>
      </c>
      <c r="AY225" s="22" t="s">
        <v>735</v>
      </c>
      <c r="BK225" s="142">
        <v>0</v>
      </c>
    </row>
    <row r="226" s="1" customFormat="1" ht="6.96" customHeight="1">
      <c r="B226" s="75"/>
      <c r="C226" s="76"/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7"/>
    </row>
  </sheetData>
  <sheetProtection sheet="1" formatColumns="0" formatRows="0" objects="1" scenarios="1" spinCount="10" saltValue="xlgNKJKY5vJ5o5c5W2tMI7PLv/G4di+H3N84fNjzEw3Ls5PBtb2ibFv0lelVY/HZYPta/Ymjk76xGeTanVOZvA==" hashValue="LJb+mFBJhPjIo2aEvDxuc0xrptsxyKTsrUhBjZI/xtu0txBSd3Uf/c8Zikwh0kxNeo9kKlP6BDc7WFkYnufcWQ==" algorithmName="SHA-512" password="CC35"/>
  <mergeCells count="26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4:Q104"/>
    <mergeCell ref="D105:H105"/>
    <mergeCell ref="N105:Q105"/>
    <mergeCell ref="D106:H106"/>
    <mergeCell ref="N106:Q106"/>
    <mergeCell ref="D107:H107"/>
    <mergeCell ref="N107:Q107"/>
    <mergeCell ref="D108:H108"/>
    <mergeCell ref="N108:Q108"/>
    <mergeCell ref="D109:H109"/>
    <mergeCell ref="N109:Q109"/>
    <mergeCell ref="N110:Q110"/>
    <mergeCell ref="L112:Q112"/>
    <mergeCell ref="C118:Q118"/>
    <mergeCell ref="F120:P120"/>
    <mergeCell ref="F121:P121"/>
    <mergeCell ref="M123:P123"/>
    <mergeCell ref="M125:Q125"/>
    <mergeCell ref="M126:Q126"/>
    <mergeCell ref="F128:I128"/>
    <mergeCell ref="L128:M128"/>
    <mergeCell ref="N128:Q128"/>
    <mergeCell ref="F132:I132"/>
    <mergeCell ref="L132:M132"/>
    <mergeCell ref="N132:Q132"/>
    <mergeCell ref="F133:I133"/>
    <mergeCell ref="F134:I134"/>
    <mergeCell ref="F135:I135"/>
    <mergeCell ref="L135:M135"/>
    <mergeCell ref="N135:Q135"/>
    <mergeCell ref="F136:I136"/>
    <mergeCell ref="F137:I137"/>
    <mergeCell ref="F139:I139"/>
    <mergeCell ref="L139:M139"/>
    <mergeCell ref="N139:Q139"/>
    <mergeCell ref="F140:I140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F161:I161"/>
    <mergeCell ref="L161:M161"/>
    <mergeCell ref="N161:Q161"/>
    <mergeCell ref="F162:I162"/>
    <mergeCell ref="F163:I163"/>
    <mergeCell ref="F164:I164"/>
    <mergeCell ref="L164:M164"/>
    <mergeCell ref="N164:Q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3:I183"/>
    <mergeCell ref="L183:M183"/>
    <mergeCell ref="N183:Q183"/>
    <mergeCell ref="F185:I185"/>
    <mergeCell ref="L185:M185"/>
    <mergeCell ref="N185:Q185"/>
    <mergeCell ref="F188:I188"/>
    <mergeCell ref="L188:M188"/>
    <mergeCell ref="N188:Q188"/>
    <mergeCell ref="F189:I189"/>
    <mergeCell ref="F190:I190"/>
    <mergeCell ref="F191:I191"/>
    <mergeCell ref="L191:M191"/>
    <mergeCell ref="N191:Q191"/>
    <mergeCell ref="F192:I192"/>
    <mergeCell ref="F193:I193"/>
    <mergeCell ref="F194:I194"/>
    <mergeCell ref="L194:M194"/>
    <mergeCell ref="N194:Q194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F200:I200"/>
    <mergeCell ref="L200:M200"/>
    <mergeCell ref="N200:Q200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6:I206"/>
    <mergeCell ref="L206:M206"/>
    <mergeCell ref="N206:Q206"/>
    <mergeCell ref="F207:I207"/>
    <mergeCell ref="F208:I208"/>
    <mergeCell ref="L208:M208"/>
    <mergeCell ref="N208:Q208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F214:I214"/>
    <mergeCell ref="L214:M214"/>
    <mergeCell ref="N214:Q214"/>
    <mergeCell ref="F215:I215"/>
    <mergeCell ref="F217:I217"/>
    <mergeCell ref="L217:M217"/>
    <mergeCell ref="N217:Q217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L223:M223"/>
    <mergeCell ref="N223:Q223"/>
    <mergeCell ref="F224:I224"/>
    <mergeCell ref="N129:Q129"/>
    <mergeCell ref="N130:Q130"/>
    <mergeCell ref="N131:Q131"/>
    <mergeCell ref="N138:Q138"/>
    <mergeCell ref="N141:Q141"/>
    <mergeCell ref="N160:Q160"/>
    <mergeCell ref="N182:Q182"/>
    <mergeCell ref="N184:Q184"/>
    <mergeCell ref="N186:Q186"/>
    <mergeCell ref="N187:Q187"/>
    <mergeCell ref="N195:Q195"/>
    <mergeCell ref="N201:Q201"/>
    <mergeCell ref="N205:Q205"/>
    <mergeCell ref="N209:Q209"/>
    <mergeCell ref="N216:Q216"/>
    <mergeCell ref="N225:Q225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3"/>
      <c r="B1" s="13"/>
      <c r="C1" s="13"/>
      <c r="D1" s="14" t="s">
        <v>1</v>
      </c>
      <c r="E1" s="13"/>
      <c r="F1" s="15" t="s">
        <v>106</v>
      </c>
      <c r="G1" s="15"/>
      <c r="H1" s="154" t="s">
        <v>107</v>
      </c>
      <c r="I1" s="154"/>
      <c r="J1" s="154"/>
      <c r="K1" s="154"/>
      <c r="L1" s="15" t="s">
        <v>108</v>
      </c>
      <c r="M1" s="13"/>
      <c r="N1" s="13"/>
      <c r="O1" s="14" t="s">
        <v>109</v>
      </c>
      <c r="P1" s="13"/>
      <c r="Q1" s="13"/>
      <c r="R1" s="13"/>
      <c r="S1" s="15" t="s">
        <v>110</v>
      </c>
      <c r="T1" s="15"/>
      <c r="U1" s="153"/>
      <c r="V1" s="153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96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111</v>
      </c>
    </row>
    <row r="4" ht="36.96" customHeight="1">
      <c r="B4" s="26"/>
      <c r="C4" s="27" t="s">
        <v>112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5" t="str">
        <f>'Rekapitulace stavby'!K6</f>
        <v>PS Havlíčkův Brod – stavební úpravy objektů, budova PS a garáže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113</v>
      </c>
      <c r="E7" s="47"/>
      <c r="F7" s="36" t="s">
        <v>856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22</v>
      </c>
      <c r="E8" s="47"/>
      <c r="F8" s="33" t="s">
        <v>23</v>
      </c>
      <c r="G8" s="47"/>
      <c r="H8" s="47"/>
      <c r="I8" s="47"/>
      <c r="J8" s="47"/>
      <c r="K8" s="47"/>
      <c r="L8" s="47"/>
      <c r="M8" s="38" t="s">
        <v>24</v>
      </c>
      <c r="N8" s="47"/>
      <c r="O8" s="33" t="s">
        <v>23</v>
      </c>
      <c r="P8" s="47"/>
      <c r="Q8" s="47"/>
      <c r="R8" s="48"/>
    </row>
    <row r="9" s="1" customFormat="1" ht="14.4" customHeight="1">
      <c r="B9" s="46"/>
      <c r="C9" s="47"/>
      <c r="D9" s="38" t="s">
        <v>26</v>
      </c>
      <c r="E9" s="47"/>
      <c r="F9" s="33" t="s">
        <v>27</v>
      </c>
      <c r="G9" s="47"/>
      <c r="H9" s="47"/>
      <c r="I9" s="47"/>
      <c r="J9" s="47"/>
      <c r="K9" s="47"/>
      <c r="L9" s="47"/>
      <c r="M9" s="38" t="s">
        <v>28</v>
      </c>
      <c r="N9" s="47"/>
      <c r="O9" s="156" t="str">
        <f>'Rekapitulace stavby'!AN8</f>
        <v>24. 4. 2017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32</v>
      </c>
      <c r="E11" s="47"/>
      <c r="F11" s="47"/>
      <c r="G11" s="47"/>
      <c r="H11" s="47"/>
      <c r="I11" s="47"/>
      <c r="J11" s="47"/>
      <c r="K11" s="47"/>
      <c r="L11" s="47"/>
      <c r="M11" s="38" t="s">
        <v>33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35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36</v>
      </c>
      <c r="E14" s="47"/>
      <c r="F14" s="47"/>
      <c r="G14" s="47"/>
      <c r="H14" s="47"/>
      <c r="I14" s="47"/>
      <c r="J14" s="47"/>
      <c r="K14" s="47"/>
      <c r="L14" s="47"/>
      <c r="M14" s="38" t="s">
        <v>33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7"/>
      <c r="G15" s="157"/>
      <c r="H15" s="157"/>
      <c r="I15" s="157"/>
      <c r="J15" s="157"/>
      <c r="K15" s="157"/>
      <c r="L15" s="157"/>
      <c r="M15" s="38" t="s">
        <v>35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38</v>
      </c>
      <c r="E17" s="47"/>
      <c r="F17" s="47"/>
      <c r="G17" s="47"/>
      <c r="H17" s="47"/>
      <c r="I17" s="47"/>
      <c r="J17" s="47"/>
      <c r="K17" s="47"/>
      <c r="L17" s="47"/>
      <c r="M17" s="38" t="s">
        <v>33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35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40</v>
      </c>
      <c r="E20" s="47"/>
      <c r="F20" s="47"/>
      <c r="G20" s="47"/>
      <c r="H20" s="47"/>
      <c r="I20" s="47"/>
      <c r="J20" s="47"/>
      <c r="K20" s="47"/>
      <c r="L20" s="47"/>
      <c r="M20" s="38" t="s">
        <v>33</v>
      </c>
      <c r="N20" s="47"/>
      <c r="O20" s="33" t="s">
        <v>23</v>
      </c>
      <c r="P20" s="33"/>
      <c r="Q20" s="47"/>
      <c r="R20" s="48"/>
    </row>
    <row r="21" s="1" customFormat="1" ht="18" customHeight="1">
      <c r="B21" s="46"/>
      <c r="C21" s="47"/>
      <c r="D21" s="47"/>
      <c r="E21" s="33" t="s">
        <v>41</v>
      </c>
      <c r="F21" s="47"/>
      <c r="G21" s="47"/>
      <c r="H21" s="47"/>
      <c r="I21" s="47"/>
      <c r="J21" s="47"/>
      <c r="K21" s="47"/>
      <c r="L21" s="47"/>
      <c r="M21" s="38" t="s">
        <v>35</v>
      </c>
      <c r="N21" s="47"/>
      <c r="O21" s="33" t="s">
        <v>23</v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42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23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8" t="s">
        <v>116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100</v>
      </c>
      <c r="E28" s="47"/>
      <c r="F28" s="47"/>
      <c r="G28" s="47"/>
      <c r="H28" s="47"/>
      <c r="I28" s="47"/>
      <c r="J28" s="47"/>
      <c r="K28" s="47"/>
      <c r="L28" s="47"/>
      <c r="M28" s="45">
        <f>N95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9" t="s">
        <v>45</v>
      </c>
      <c r="E30" s="47"/>
      <c r="F30" s="47"/>
      <c r="G30" s="47"/>
      <c r="H30" s="47"/>
      <c r="I30" s="47"/>
      <c r="J30" s="47"/>
      <c r="K30" s="47"/>
      <c r="L30" s="47"/>
      <c r="M30" s="160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46</v>
      </c>
      <c r="E32" s="54" t="s">
        <v>47</v>
      </c>
      <c r="F32" s="55">
        <v>0.20999999999999999</v>
      </c>
      <c r="G32" s="161" t="s">
        <v>48</v>
      </c>
      <c r="H32" s="162">
        <f>(SUM(BE95:BE102)+SUM(BE120:BE136))</f>
        <v>0</v>
      </c>
      <c r="I32" s="47"/>
      <c r="J32" s="47"/>
      <c r="K32" s="47"/>
      <c r="L32" s="47"/>
      <c r="M32" s="162">
        <f>ROUND((SUM(BE95:BE102)+SUM(BE120:BE136)), 2)*F32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49</v>
      </c>
      <c r="F33" s="55">
        <v>0.14999999999999999</v>
      </c>
      <c r="G33" s="161" t="s">
        <v>48</v>
      </c>
      <c r="H33" s="162">
        <f>(SUM(BF95:BF102)+SUM(BF120:BF136))</f>
        <v>0</v>
      </c>
      <c r="I33" s="47"/>
      <c r="J33" s="47"/>
      <c r="K33" s="47"/>
      <c r="L33" s="47"/>
      <c r="M33" s="162">
        <f>ROUND((SUM(BF95:BF102)+SUM(BF120:BF136)), 2)*F33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50</v>
      </c>
      <c r="F34" s="55">
        <v>0.20999999999999999</v>
      </c>
      <c r="G34" s="161" t="s">
        <v>48</v>
      </c>
      <c r="H34" s="162">
        <f>(SUM(BG95:BG102)+SUM(BG120:BG136))</f>
        <v>0</v>
      </c>
      <c r="I34" s="47"/>
      <c r="J34" s="47"/>
      <c r="K34" s="47"/>
      <c r="L34" s="47"/>
      <c r="M34" s="162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51</v>
      </c>
      <c r="F35" s="55">
        <v>0.14999999999999999</v>
      </c>
      <c r="G35" s="161" t="s">
        <v>48</v>
      </c>
      <c r="H35" s="162">
        <f>(SUM(BH95:BH102)+SUM(BH120:BH136))</f>
        <v>0</v>
      </c>
      <c r="I35" s="47"/>
      <c r="J35" s="47"/>
      <c r="K35" s="47"/>
      <c r="L35" s="47"/>
      <c r="M35" s="162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52</v>
      </c>
      <c r="F36" s="55">
        <v>0</v>
      </c>
      <c r="G36" s="161" t="s">
        <v>48</v>
      </c>
      <c r="H36" s="162">
        <f>(SUM(BI95:BI102)+SUM(BI120:BI136))</f>
        <v>0</v>
      </c>
      <c r="I36" s="47"/>
      <c r="J36" s="47"/>
      <c r="K36" s="47"/>
      <c r="L36" s="47"/>
      <c r="M36" s="162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51"/>
      <c r="D38" s="163" t="s">
        <v>53</v>
      </c>
      <c r="E38" s="103"/>
      <c r="F38" s="103"/>
      <c r="G38" s="164" t="s">
        <v>54</v>
      </c>
      <c r="H38" s="165" t="s">
        <v>55</v>
      </c>
      <c r="I38" s="103"/>
      <c r="J38" s="103"/>
      <c r="K38" s="103"/>
      <c r="L38" s="166">
        <f>SUM(M30:M36)</f>
        <v>0</v>
      </c>
      <c r="M38" s="166"/>
      <c r="N38" s="166"/>
      <c r="O38" s="166"/>
      <c r="P38" s="167"/>
      <c r="Q38" s="151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56</v>
      </c>
      <c r="E50" s="67"/>
      <c r="F50" s="67"/>
      <c r="G50" s="67"/>
      <c r="H50" s="68"/>
      <c r="I50" s="47"/>
      <c r="J50" s="66" t="s">
        <v>57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58</v>
      </c>
      <c r="E59" s="72"/>
      <c r="F59" s="72"/>
      <c r="G59" s="73" t="s">
        <v>59</v>
      </c>
      <c r="H59" s="74"/>
      <c r="I59" s="47"/>
      <c r="J59" s="71" t="s">
        <v>58</v>
      </c>
      <c r="K59" s="72"/>
      <c r="L59" s="72"/>
      <c r="M59" s="72"/>
      <c r="N59" s="73" t="s">
        <v>59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60</v>
      </c>
      <c r="E61" s="67"/>
      <c r="F61" s="67"/>
      <c r="G61" s="67"/>
      <c r="H61" s="68"/>
      <c r="I61" s="47"/>
      <c r="J61" s="66" t="s">
        <v>61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58</v>
      </c>
      <c r="E70" s="72"/>
      <c r="F70" s="72"/>
      <c r="G70" s="73" t="s">
        <v>59</v>
      </c>
      <c r="H70" s="74"/>
      <c r="I70" s="47"/>
      <c r="J70" s="71" t="s">
        <v>58</v>
      </c>
      <c r="K70" s="72"/>
      <c r="L70" s="72"/>
      <c r="M70" s="72"/>
      <c r="N70" s="73" t="s">
        <v>59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8"/>
      <c r="C75" s="169"/>
      <c r="D75" s="169"/>
      <c r="E75" s="169"/>
      <c r="F75" s="169"/>
      <c r="G75" s="169"/>
      <c r="H75" s="169"/>
      <c r="I75" s="169"/>
      <c r="J75" s="169"/>
      <c r="K75" s="169"/>
      <c r="L75" s="169"/>
      <c r="M75" s="169"/>
      <c r="N75" s="169"/>
      <c r="O75" s="169"/>
      <c r="P75" s="169"/>
      <c r="Q75" s="169"/>
      <c r="R75" s="170"/>
    </row>
    <row r="76" s="1" customFormat="1" ht="36.96" customHeight="1">
      <c r="B76" s="46"/>
      <c r="C76" s="27" t="s">
        <v>117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71"/>
      <c r="U76" s="171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71"/>
      <c r="U77" s="171"/>
    </row>
    <row r="78" s="1" customFormat="1" ht="30" customHeight="1">
      <c r="B78" s="46"/>
      <c r="C78" s="38" t="s">
        <v>19</v>
      </c>
      <c r="D78" s="47"/>
      <c r="E78" s="47"/>
      <c r="F78" s="155" t="str">
        <f>F6</f>
        <v>PS Havlíčkův Brod – stavební úpravy objektů, budova PS a garáže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71"/>
      <c r="U78" s="171"/>
    </row>
    <row r="79" s="1" customFormat="1" ht="36.96" customHeight="1">
      <c r="B79" s="46"/>
      <c r="C79" s="85" t="s">
        <v>113</v>
      </c>
      <c r="D79" s="47"/>
      <c r="E79" s="47"/>
      <c r="F79" s="87" t="str">
        <f>F7</f>
        <v>736_3 - Vedlejší rozpočtové náklady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71"/>
      <c r="U79" s="171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71"/>
      <c r="U80" s="171"/>
    </row>
    <row r="81" s="1" customFormat="1" ht="18" customHeight="1">
      <c r="B81" s="46"/>
      <c r="C81" s="38" t="s">
        <v>26</v>
      </c>
      <c r="D81" s="47"/>
      <c r="E81" s="47"/>
      <c r="F81" s="33" t="str">
        <f>F9</f>
        <v>p.č.st. 6465, 6514, k.ú. Havlíčkův Brod</v>
      </c>
      <c r="G81" s="47"/>
      <c r="H81" s="47"/>
      <c r="I81" s="47"/>
      <c r="J81" s="47"/>
      <c r="K81" s="38" t="s">
        <v>28</v>
      </c>
      <c r="L81" s="47"/>
      <c r="M81" s="90" t="str">
        <f>IF(O9="","",O9)</f>
        <v>24. 4. 2017</v>
      </c>
      <c r="N81" s="90"/>
      <c r="O81" s="90"/>
      <c r="P81" s="90"/>
      <c r="Q81" s="47"/>
      <c r="R81" s="48"/>
      <c r="T81" s="171"/>
      <c r="U81" s="171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71"/>
      <c r="U82" s="171"/>
    </row>
    <row r="83" s="1" customFormat="1">
      <c r="B83" s="46"/>
      <c r="C83" s="38" t="s">
        <v>32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38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71"/>
      <c r="U83" s="171"/>
    </row>
    <row r="84" s="1" customFormat="1" ht="14.4" customHeight="1">
      <c r="B84" s="46"/>
      <c r="C84" s="38" t="s">
        <v>36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40</v>
      </c>
      <c r="L84" s="47"/>
      <c r="M84" s="33" t="str">
        <f>E21</f>
        <v>Němec</v>
      </c>
      <c r="N84" s="33"/>
      <c r="O84" s="33"/>
      <c r="P84" s="33"/>
      <c r="Q84" s="33"/>
      <c r="R84" s="48"/>
      <c r="T84" s="171"/>
      <c r="U84" s="171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71"/>
      <c r="U85" s="171"/>
    </row>
    <row r="86" s="1" customFormat="1" ht="29.28" customHeight="1">
      <c r="B86" s="46"/>
      <c r="C86" s="172" t="s">
        <v>118</v>
      </c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72" t="s">
        <v>119</v>
      </c>
      <c r="O86" s="151"/>
      <c r="P86" s="151"/>
      <c r="Q86" s="151"/>
      <c r="R86" s="48"/>
      <c r="T86" s="171"/>
      <c r="U86" s="171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71"/>
      <c r="U87" s="171"/>
    </row>
    <row r="88" s="1" customFormat="1" ht="29.28" customHeight="1">
      <c r="B88" s="46"/>
      <c r="C88" s="173" t="s">
        <v>120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N120</f>
        <v>0</v>
      </c>
      <c r="O88" s="174"/>
      <c r="P88" s="174"/>
      <c r="Q88" s="174"/>
      <c r="R88" s="48"/>
      <c r="T88" s="171"/>
      <c r="U88" s="171"/>
      <c r="AU88" s="22" t="s">
        <v>121</v>
      </c>
    </row>
    <row r="89" s="6" customFormat="1" ht="24.96" customHeight="1">
      <c r="B89" s="175"/>
      <c r="C89" s="176"/>
      <c r="D89" s="177" t="s">
        <v>857</v>
      </c>
      <c r="E89" s="176"/>
      <c r="F89" s="176"/>
      <c r="G89" s="176"/>
      <c r="H89" s="176"/>
      <c r="I89" s="176"/>
      <c r="J89" s="176"/>
      <c r="K89" s="176"/>
      <c r="L89" s="176"/>
      <c r="M89" s="176"/>
      <c r="N89" s="178">
        <f>N121</f>
        <v>0</v>
      </c>
      <c r="O89" s="176"/>
      <c r="P89" s="176"/>
      <c r="Q89" s="176"/>
      <c r="R89" s="179"/>
      <c r="T89" s="180"/>
      <c r="U89" s="180"/>
    </row>
    <row r="90" s="7" customFormat="1" ht="19.92" customHeight="1">
      <c r="B90" s="181"/>
      <c r="C90" s="182"/>
      <c r="D90" s="136" t="s">
        <v>858</v>
      </c>
      <c r="E90" s="182"/>
      <c r="F90" s="182"/>
      <c r="G90" s="182"/>
      <c r="H90" s="182"/>
      <c r="I90" s="182"/>
      <c r="J90" s="182"/>
      <c r="K90" s="182"/>
      <c r="L90" s="182"/>
      <c r="M90" s="182"/>
      <c r="N90" s="138">
        <f>N122</f>
        <v>0</v>
      </c>
      <c r="O90" s="182"/>
      <c r="P90" s="182"/>
      <c r="Q90" s="182"/>
      <c r="R90" s="183"/>
      <c r="T90" s="184"/>
      <c r="U90" s="184"/>
    </row>
    <row r="91" s="7" customFormat="1" ht="19.92" customHeight="1">
      <c r="B91" s="181"/>
      <c r="C91" s="182"/>
      <c r="D91" s="136" t="s">
        <v>859</v>
      </c>
      <c r="E91" s="182"/>
      <c r="F91" s="182"/>
      <c r="G91" s="182"/>
      <c r="H91" s="182"/>
      <c r="I91" s="182"/>
      <c r="J91" s="182"/>
      <c r="K91" s="182"/>
      <c r="L91" s="182"/>
      <c r="M91" s="182"/>
      <c r="N91" s="138">
        <f>N126</f>
        <v>0</v>
      </c>
      <c r="O91" s="182"/>
      <c r="P91" s="182"/>
      <c r="Q91" s="182"/>
      <c r="R91" s="183"/>
      <c r="T91" s="184"/>
      <c r="U91" s="184"/>
    </row>
    <row r="92" s="7" customFormat="1" ht="19.92" customHeight="1">
      <c r="B92" s="181"/>
      <c r="C92" s="182"/>
      <c r="D92" s="136" t="s">
        <v>860</v>
      </c>
      <c r="E92" s="182"/>
      <c r="F92" s="182"/>
      <c r="G92" s="182"/>
      <c r="H92" s="182"/>
      <c r="I92" s="182"/>
      <c r="J92" s="182"/>
      <c r="K92" s="182"/>
      <c r="L92" s="182"/>
      <c r="M92" s="182"/>
      <c r="N92" s="138">
        <f>N130</f>
        <v>0</v>
      </c>
      <c r="O92" s="182"/>
      <c r="P92" s="182"/>
      <c r="Q92" s="182"/>
      <c r="R92" s="183"/>
      <c r="T92" s="184"/>
      <c r="U92" s="184"/>
    </row>
    <row r="93" s="7" customFormat="1" ht="19.92" customHeight="1">
      <c r="B93" s="181"/>
      <c r="C93" s="182"/>
      <c r="D93" s="136" t="s">
        <v>861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38">
        <f>N133</f>
        <v>0</v>
      </c>
      <c r="O93" s="182"/>
      <c r="P93" s="182"/>
      <c r="Q93" s="182"/>
      <c r="R93" s="183"/>
      <c r="T93" s="184"/>
      <c r="U93" s="184"/>
    </row>
    <row r="94" s="1" customFormat="1" ht="21.84" customHeight="1"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8"/>
      <c r="T94" s="171"/>
      <c r="U94" s="171"/>
    </row>
    <row r="95" s="1" customFormat="1" ht="29.28" customHeight="1">
      <c r="B95" s="46"/>
      <c r="C95" s="173" t="s">
        <v>142</v>
      </c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174">
        <f>ROUND(N96+N97+N98+N99+N100+N101,2)</f>
        <v>0</v>
      </c>
      <c r="O95" s="185"/>
      <c r="P95" s="185"/>
      <c r="Q95" s="185"/>
      <c r="R95" s="48"/>
      <c r="T95" s="186"/>
      <c r="U95" s="187" t="s">
        <v>46</v>
      </c>
    </row>
    <row r="96" s="1" customFormat="1" ht="18" customHeight="1">
      <c r="B96" s="46"/>
      <c r="C96" s="47"/>
      <c r="D96" s="143" t="s">
        <v>143</v>
      </c>
      <c r="E96" s="136"/>
      <c r="F96" s="136"/>
      <c r="G96" s="136"/>
      <c r="H96" s="136"/>
      <c r="I96" s="47"/>
      <c r="J96" s="47"/>
      <c r="K96" s="47"/>
      <c r="L96" s="47"/>
      <c r="M96" s="47"/>
      <c r="N96" s="137">
        <f>ROUND(N88*T96,2)</f>
        <v>0</v>
      </c>
      <c r="O96" s="138"/>
      <c r="P96" s="138"/>
      <c r="Q96" s="138"/>
      <c r="R96" s="48"/>
      <c r="S96" s="188"/>
      <c r="T96" s="189"/>
      <c r="U96" s="190" t="s">
        <v>47</v>
      </c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188"/>
      <c r="AT96" s="188"/>
      <c r="AU96" s="188"/>
      <c r="AV96" s="188"/>
      <c r="AW96" s="188"/>
      <c r="AX96" s="188"/>
      <c r="AY96" s="191" t="s">
        <v>144</v>
      </c>
      <c r="AZ96" s="188"/>
      <c r="BA96" s="188"/>
      <c r="BB96" s="188"/>
      <c r="BC96" s="188"/>
      <c r="BD96" s="188"/>
      <c r="BE96" s="192">
        <f>IF(U96="základní",N96,0)</f>
        <v>0</v>
      </c>
      <c r="BF96" s="192">
        <f>IF(U96="snížená",N96,0)</f>
        <v>0</v>
      </c>
      <c r="BG96" s="192">
        <f>IF(U96="zákl. přenesená",N96,0)</f>
        <v>0</v>
      </c>
      <c r="BH96" s="192">
        <f>IF(U96="sníž. přenesená",N96,0)</f>
        <v>0</v>
      </c>
      <c r="BI96" s="192">
        <f>IF(U96="nulová",N96,0)</f>
        <v>0</v>
      </c>
      <c r="BJ96" s="191" t="s">
        <v>25</v>
      </c>
      <c r="BK96" s="188"/>
      <c r="BL96" s="188"/>
      <c r="BM96" s="188"/>
    </row>
    <row r="97" s="1" customFormat="1" ht="18" customHeight="1">
      <c r="B97" s="46"/>
      <c r="C97" s="47"/>
      <c r="D97" s="143" t="s">
        <v>145</v>
      </c>
      <c r="E97" s="136"/>
      <c r="F97" s="136"/>
      <c r="G97" s="136"/>
      <c r="H97" s="136"/>
      <c r="I97" s="47"/>
      <c r="J97" s="47"/>
      <c r="K97" s="47"/>
      <c r="L97" s="47"/>
      <c r="M97" s="47"/>
      <c r="N97" s="137">
        <f>ROUND(N88*T97,2)</f>
        <v>0</v>
      </c>
      <c r="O97" s="138"/>
      <c r="P97" s="138"/>
      <c r="Q97" s="138"/>
      <c r="R97" s="48"/>
      <c r="S97" s="188"/>
      <c r="T97" s="189"/>
      <c r="U97" s="190" t="s">
        <v>47</v>
      </c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188"/>
      <c r="AT97" s="188"/>
      <c r="AU97" s="188"/>
      <c r="AV97" s="188"/>
      <c r="AW97" s="188"/>
      <c r="AX97" s="188"/>
      <c r="AY97" s="191" t="s">
        <v>144</v>
      </c>
      <c r="AZ97" s="188"/>
      <c r="BA97" s="188"/>
      <c r="BB97" s="188"/>
      <c r="BC97" s="188"/>
      <c r="BD97" s="188"/>
      <c r="BE97" s="192">
        <f>IF(U97="základní",N97,0)</f>
        <v>0</v>
      </c>
      <c r="BF97" s="192">
        <f>IF(U97="snížená",N97,0)</f>
        <v>0</v>
      </c>
      <c r="BG97" s="192">
        <f>IF(U97="zákl. přenesená",N97,0)</f>
        <v>0</v>
      </c>
      <c r="BH97" s="192">
        <f>IF(U97="sníž. přenesená",N97,0)</f>
        <v>0</v>
      </c>
      <c r="BI97" s="192">
        <f>IF(U97="nulová",N97,0)</f>
        <v>0</v>
      </c>
      <c r="BJ97" s="191" t="s">
        <v>25</v>
      </c>
      <c r="BK97" s="188"/>
      <c r="BL97" s="188"/>
      <c r="BM97" s="188"/>
    </row>
    <row r="98" s="1" customFormat="1" ht="18" customHeight="1">
      <c r="B98" s="46"/>
      <c r="C98" s="47"/>
      <c r="D98" s="143" t="s">
        <v>146</v>
      </c>
      <c r="E98" s="136"/>
      <c r="F98" s="136"/>
      <c r="G98" s="136"/>
      <c r="H98" s="136"/>
      <c r="I98" s="47"/>
      <c r="J98" s="47"/>
      <c r="K98" s="47"/>
      <c r="L98" s="47"/>
      <c r="M98" s="47"/>
      <c r="N98" s="137">
        <f>ROUND(N88*T98,2)</f>
        <v>0</v>
      </c>
      <c r="O98" s="138"/>
      <c r="P98" s="138"/>
      <c r="Q98" s="138"/>
      <c r="R98" s="48"/>
      <c r="S98" s="188"/>
      <c r="T98" s="189"/>
      <c r="U98" s="190" t="s">
        <v>47</v>
      </c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188"/>
      <c r="AT98" s="188"/>
      <c r="AU98" s="188"/>
      <c r="AV98" s="188"/>
      <c r="AW98" s="188"/>
      <c r="AX98" s="188"/>
      <c r="AY98" s="191" t="s">
        <v>144</v>
      </c>
      <c r="AZ98" s="188"/>
      <c r="BA98" s="188"/>
      <c r="BB98" s="188"/>
      <c r="BC98" s="188"/>
      <c r="BD98" s="188"/>
      <c r="BE98" s="192">
        <f>IF(U98="základní",N98,0)</f>
        <v>0</v>
      </c>
      <c r="BF98" s="192">
        <f>IF(U98="snížená",N98,0)</f>
        <v>0</v>
      </c>
      <c r="BG98" s="192">
        <f>IF(U98="zákl. přenesená",N98,0)</f>
        <v>0</v>
      </c>
      <c r="BH98" s="192">
        <f>IF(U98="sníž. přenesená",N98,0)</f>
        <v>0</v>
      </c>
      <c r="BI98" s="192">
        <f>IF(U98="nulová",N98,0)</f>
        <v>0</v>
      </c>
      <c r="BJ98" s="191" t="s">
        <v>25</v>
      </c>
      <c r="BK98" s="188"/>
      <c r="BL98" s="188"/>
      <c r="BM98" s="188"/>
    </row>
    <row r="99" s="1" customFormat="1" ht="18" customHeight="1">
      <c r="B99" s="46"/>
      <c r="C99" s="47"/>
      <c r="D99" s="143" t="s">
        <v>147</v>
      </c>
      <c r="E99" s="136"/>
      <c r="F99" s="136"/>
      <c r="G99" s="136"/>
      <c r="H99" s="136"/>
      <c r="I99" s="47"/>
      <c r="J99" s="47"/>
      <c r="K99" s="47"/>
      <c r="L99" s="47"/>
      <c r="M99" s="47"/>
      <c r="N99" s="137">
        <f>ROUND(N88*T99,2)</f>
        <v>0</v>
      </c>
      <c r="O99" s="138"/>
      <c r="P99" s="138"/>
      <c r="Q99" s="138"/>
      <c r="R99" s="48"/>
      <c r="S99" s="188"/>
      <c r="T99" s="189"/>
      <c r="U99" s="190" t="s">
        <v>47</v>
      </c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188"/>
      <c r="AT99" s="188"/>
      <c r="AU99" s="188"/>
      <c r="AV99" s="188"/>
      <c r="AW99" s="188"/>
      <c r="AX99" s="188"/>
      <c r="AY99" s="191" t="s">
        <v>144</v>
      </c>
      <c r="AZ99" s="188"/>
      <c r="BA99" s="188"/>
      <c r="BB99" s="188"/>
      <c r="BC99" s="188"/>
      <c r="BD99" s="188"/>
      <c r="BE99" s="192">
        <f>IF(U99="základní",N99,0)</f>
        <v>0</v>
      </c>
      <c r="BF99" s="192">
        <f>IF(U99="snížená",N99,0)</f>
        <v>0</v>
      </c>
      <c r="BG99" s="192">
        <f>IF(U99="zákl. přenesená",N99,0)</f>
        <v>0</v>
      </c>
      <c r="BH99" s="192">
        <f>IF(U99="sníž. přenesená",N99,0)</f>
        <v>0</v>
      </c>
      <c r="BI99" s="192">
        <f>IF(U99="nulová",N99,0)</f>
        <v>0</v>
      </c>
      <c r="BJ99" s="191" t="s">
        <v>25</v>
      </c>
      <c r="BK99" s="188"/>
      <c r="BL99" s="188"/>
      <c r="BM99" s="188"/>
    </row>
    <row r="100" s="1" customFormat="1" ht="18" customHeight="1">
      <c r="B100" s="46"/>
      <c r="C100" s="47"/>
      <c r="D100" s="143" t="s">
        <v>148</v>
      </c>
      <c r="E100" s="136"/>
      <c r="F100" s="136"/>
      <c r="G100" s="136"/>
      <c r="H100" s="136"/>
      <c r="I100" s="47"/>
      <c r="J100" s="47"/>
      <c r="K100" s="47"/>
      <c r="L100" s="47"/>
      <c r="M100" s="47"/>
      <c r="N100" s="137">
        <f>ROUND(N88*T100,2)</f>
        <v>0</v>
      </c>
      <c r="O100" s="138"/>
      <c r="P100" s="138"/>
      <c r="Q100" s="138"/>
      <c r="R100" s="48"/>
      <c r="S100" s="188"/>
      <c r="T100" s="189"/>
      <c r="U100" s="190" t="s">
        <v>47</v>
      </c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188"/>
      <c r="AT100" s="188"/>
      <c r="AU100" s="188"/>
      <c r="AV100" s="188"/>
      <c r="AW100" s="188"/>
      <c r="AX100" s="188"/>
      <c r="AY100" s="191" t="s">
        <v>144</v>
      </c>
      <c r="AZ100" s="188"/>
      <c r="BA100" s="188"/>
      <c r="BB100" s="188"/>
      <c r="BC100" s="188"/>
      <c r="BD100" s="188"/>
      <c r="BE100" s="192">
        <f>IF(U100="základní",N100,0)</f>
        <v>0</v>
      </c>
      <c r="BF100" s="192">
        <f>IF(U100="snížená",N100,0)</f>
        <v>0</v>
      </c>
      <c r="BG100" s="192">
        <f>IF(U100="zákl. přenesená",N100,0)</f>
        <v>0</v>
      </c>
      <c r="BH100" s="192">
        <f>IF(U100="sníž. přenesená",N100,0)</f>
        <v>0</v>
      </c>
      <c r="BI100" s="192">
        <f>IF(U100="nulová",N100,0)</f>
        <v>0</v>
      </c>
      <c r="BJ100" s="191" t="s">
        <v>25</v>
      </c>
      <c r="BK100" s="188"/>
      <c r="BL100" s="188"/>
      <c r="BM100" s="188"/>
    </row>
    <row r="101" s="1" customFormat="1" ht="18" customHeight="1">
      <c r="B101" s="46"/>
      <c r="C101" s="47"/>
      <c r="D101" s="136" t="s">
        <v>149</v>
      </c>
      <c r="E101" s="47"/>
      <c r="F101" s="47"/>
      <c r="G101" s="47"/>
      <c r="H101" s="47"/>
      <c r="I101" s="47"/>
      <c r="J101" s="47"/>
      <c r="K101" s="47"/>
      <c r="L101" s="47"/>
      <c r="M101" s="47"/>
      <c r="N101" s="137">
        <f>ROUND(N88*T101,2)</f>
        <v>0</v>
      </c>
      <c r="O101" s="138"/>
      <c r="P101" s="138"/>
      <c r="Q101" s="138"/>
      <c r="R101" s="48"/>
      <c r="S101" s="188"/>
      <c r="T101" s="193"/>
      <c r="U101" s="194" t="s">
        <v>47</v>
      </c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188"/>
      <c r="AT101" s="188"/>
      <c r="AU101" s="188"/>
      <c r="AV101" s="188"/>
      <c r="AW101" s="188"/>
      <c r="AX101" s="188"/>
      <c r="AY101" s="191" t="s">
        <v>150</v>
      </c>
      <c r="AZ101" s="188"/>
      <c r="BA101" s="188"/>
      <c r="BB101" s="188"/>
      <c r="BC101" s="188"/>
      <c r="BD101" s="188"/>
      <c r="BE101" s="192">
        <f>IF(U101="základní",N101,0)</f>
        <v>0</v>
      </c>
      <c r="BF101" s="192">
        <f>IF(U101="snížená",N101,0)</f>
        <v>0</v>
      </c>
      <c r="BG101" s="192">
        <f>IF(U101="zákl. přenesená",N101,0)</f>
        <v>0</v>
      </c>
      <c r="BH101" s="192">
        <f>IF(U101="sníž. přenesená",N101,0)</f>
        <v>0</v>
      </c>
      <c r="BI101" s="192">
        <f>IF(U101="nulová",N101,0)</f>
        <v>0</v>
      </c>
      <c r="BJ101" s="191" t="s">
        <v>25</v>
      </c>
      <c r="BK101" s="188"/>
      <c r="BL101" s="188"/>
      <c r="BM101" s="188"/>
    </row>
    <row r="102" s="1" customFormat="1"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8"/>
      <c r="T102" s="171"/>
      <c r="U102" s="171"/>
    </row>
    <row r="103" s="1" customFormat="1" ht="29.28" customHeight="1">
      <c r="B103" s="46"/>
      <c r="C103" s="150" t="s">
        <v>105</v>
      </c>
      <c r="D103" s="151"/>
      <c r="E103" s="151"/>
      <c r="F103" s="151"/>
      <c r="G103" s="151"/>
      <c r="H103" s="151"/>
      <c r="I103" s="151"/>
      <c r="J103" s="151"/>
      <c r="K103" s="151"/>
      <c r="L103" s="152">
        <f>ROUND(SUM(N88+N95),2)</f>
        <v>0</v>
      </c>
      <c r="M103" s="152"/>
      <c r="N103" s="152"/>
      <c r="O103" s="152"/>
      <c r="P103" s="152"/>
      <c r="Q103" s="152"/>
      <c r="R103" s="48"/>
      <c r="T103" s="171"/>
      <c r="U103" s="171"/>
    </row>
    <row r="104" s="1" customFormat="1" ht="6.96" customHeight="1">
      <c r="B104" s="75"/>
      <c r="C104" s="76"/>
      <c r="D104" s="76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7"/>
      <c r="T104" s="171"/>
      <c r="U104" s="171"/>
    </row>
    <row r="108" s="1" customFormat="1" ht="6.96" customHeight="1">
      <c r="B108" s="78"/>
      <c r="C108" s="79"/>
      <c r="D108" s="79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80"/>
    </row>
    <row r="109" s="1" customFormat="1" ht="36.96" customHeight="1">
      <c r="B109" s="46"/>
      <c r="C109" s="27" t="s">
        <v>151</v>
      </c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8"/>
    </row>
    <row r="110" s="1" customFormat="1" ht="6.96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8"/>
    </row>
    <row r="111" s="1" customFormat="1" ht="30" customHeight="1">
      <c r="B111" s="46"/>
      <c r="C111" s="38" t="s">
        <v>19</v>
      </c>
      <c r="D111" s="47"/>
      <c r="E111" s="47"/>
      <c r="F111" s="155" t="str">
        <f>F6</f>
        <v>PS Havlíčkův Brod – stavební úpravy objektů, budova PS a garáže</v>
      </c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47"/>
      <c r="R111" s="48"/>
    </row>
    <row r="112" s="1" customFormat="1" ht="36.96" customHeight="1">
      <c r="B112" s="46"/>
      <c r="C112" s="85" t="s">
        <v>113</v>
      </c>
      <c r="D112" s="47"/>
      <c r="E112" s="47"/>
      <c r="F112" s="87" t="str">
        <f>F7</f>
        <v>736_3 - Vedlejší rozpočtové náklady</v>
      </c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8"/>
    </row>
    <row r="113" s="1" customFormat="1" ht="6.96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18" customHeight="1">
      <c r="B114" s="46"/>
      <c r="C114" s="38" t="s">
        <v>26</v>
      </c>
      <c r="D114" s="47"/>
      <c r="E114" s="47"/>
      <c r="F114" s="33" t="str">
        <f>F9</f>
        <v>p.č.st. 6465, 6514, k.ú. Havlíčkův Brod</v>
      </c>
      <c r="G114" s="47"/>
      <c r="H114" s="47"/>
      <c r="I114" s="47"/>
      <c r="J114" s="47"/>
      <c r="K114" s="38" t="s">
        <v>28</v>
      </c>
      <c r="L114" s="47"/>
      <c r="M114" s="90" t="str">
        <f>IF(O9="","",O9)</f>
        <v>24. 4. 2017</v>
      </c>
      <c r="N114" s="90"/>
      <c r="O114" s="90"/>
      <c r="P114" s="90"/>
      <c r="Q114" s="47"/>
      <c r="R114" s="48"/>
    </row>
    <row r="115" s="1" customFormat="1" ht="6.96" customHeight="1"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8"/>
    </row>
    <row r="116" s="1" customFormat="1">
      <c r="B116" s="46"/>
      <c r="C116" s="38" t="s">
        <v>32</v>
      </c>
      <c r="D116" s="47"/>
      <c r="E116" s="47"/>
      <c r="F116" s="33" t="str">
        <f>E12</f>
        <v xml:space="preserve"> </v>
      </c>
      <c r="G116" s="47"/>
      <c r="H116" s="47"/>
      <c r="I116" s="47"/>
      <c r="J116" s="47"/>
      <c r="K116" s="38" t="s">
        <v>38</v>
      </c>
      <c r="L116" s="47"/>
      <c r="M116" s="33" t="str">
        <f>E18</f>
        <v xml:space="preserve"> </v>
      </c>
      <c r="N116" s="33"/>
      <c r="O116" s="33"/>
      <c r="P116" s="33"/>
      <c r="Q116" s="33"/>
      <c r="R116" s="48"/>
    </row>
    <row r="117" s="1" customFormat="1" ht="14.4" customHeight="1">
      <c r="B117" s="46"/>
      <c r="C117" s="38" t="s">
        <v>36</v>
      </c>
      <c r="D117" s="47"/>
      <c r="E117" s="47"/>
      <c r="F117" s="33" t="str">
        <f>IF(E15="","",E15)</f>
        <v>Vyplň údaj</v>
      </c>
      <c r="G117" s="47"/>
      <c r="H117" s="47"/>
      <c r="I117" s="47"/>
      <c r="J117" s="47"/>
      <c r="K117" s="38" t="s">
        <v>40</v>
      </c>
      <c r="L117" s="47"/>
      <c r="M117" s="33" t="str">
        <f>E21</f>
        <v>Němec</v>
      </c>
      <c r="N117" s="33"/>
      <c r="O117" s="33"/>
      <c r="P117" s="33"/>
      <c r="Q117" s="33"/>
      <c r="R117" s="48"/>
    </row>
    <row r="118" s="1" customFormat="1" ht="10.32" customHeight="1"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8"/>
    </row>
    <row r="119" s="8" customFormat="1" ht="29.28" customHeight="1">
      <c r="B119" s="195"/>
      <c r="C119" s="196" t="s">
        <v>152</v>
      </c>
      <c r="D119" s="197" t="s">
        <v>153</v>
      </c>
      <c r="E119" s="197" t="s">
        <v>64</v>
      </c>
      <c r="F119" s="197" t="s">
        <v>154</v>
      </c>
      <c r="G119" s="197"/>
      <c r="H119" s="197"/>
      <c r="I119" s="197"/>
      <c r="J119" s="197" t="s">
        <v>155</v>
      </c>
      <c r="K119" s="197" t="s">
        <v>156</v>
      </c>
      <c r="L119" s="197" t="s">
        <v>157</v>
      </c>
      <c r="M119" s="197"/>
      <c r="N119" s="197" t="s">
        <v>119</v>
      </c>
      <c r="O119" s="197"/>
      <c r="P119" s="197"/>
      <c r="Q119" s="198"/>
      <c r="R119" s="199"/>
      <c r="T119" s="106" t="s">
        <v>158</v>
      </c>
      <c r="U119" s="107" t="s">
        <v>46</v>
      </c>
      <c r="V119" s="107" t="s">
        <v>159</v>
      </c>
      <c r="W119" s="107" t="s">
        <v>160</v>
      </c>
      <c r="X119" s="107" t="s">
        <v>161</v>
      </c>
      <c r="Y119" s="107" t="s">
        <v>162</v>
      </c>
      <c r="Z119" s="107" t="s">
        <v>163</v>
      </c>
      <c r="AA119" s="108" t="s">
        <v>164</v>
      </c>
    </row>
    <row r="120" s="1" customFormat="1" ht="29.28" customHeight="1">
      <c r="B120" s="46"/>
      <c r="C120" s="110" t="s">
        <v>116</v>
      </c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200">
        <f>BK120</f>
        <v>0</v>
      </c>
      <c r="O120" s="201"/>
      <c r="P120" s="201"/>
      <c r="Q120" s="201"/>
      <c r="R120" s="48"/>
      <c r="T120" s="109"/>
      <c r="U120" s="67"/>
      <c r="V120" s="67"/>
      <c r="W120" s="202">
        <f>W121+W137</f>
        <v>0</v>
      </c>
      <c r="X120" s="67"/>
      <c r="Y120" s="202">
        <f>Y121+Y137</f>
        <v>0</v>
      </c>
      <c r="Z120" s="67"/>
      <c r="AA120" s="203">
        <f>AA121+AA137</f>
        <v>0</v>
      </c>
      <c r="AT120" s="22" t="s">
        <v>81</v>
      </c>
      <c r="AU120" s="22" t="s">
        <v>121</v>
      </c>
      <c r="BK120" s="204">
        <f>BK121+BK137</f>
        <v>0</v>
      </c>
    </row>
    <row r="121" s="9" customFormat="1" ht="37.44" customHeight="1">
      <c r="B121" s="205"/>
      <c r="C121" s="206"/>
      <c r="D121" s="207" t="s">
        <v>857</v>
      </c>
      <c r="E121" s="207"/>
      <c r="F121" s="207"/>
      <c r="G121" s="207"/>
      <c r="H121" s="207"/>
      <c r="I121" s="207"/>
      <c r="J121" s="207"/>
      <c r="K121" s="207"/>
      <c r="L121" s="207"/>
      <c r="M121" s="207"/>
      <c r="N121" s="208">
        <f>BK121</f>
        <v>0</v>
      </c>
      <c r="O121" s="178"/>
      <c r="P121" s="178"/>
      <c r="Q121" s="178"/>
      <c r="R121" s="209"/>
      <c r="T121" s="210"/>
      <c r="U121" s="206"/>
      <c r="V121" s="206"/>
      <c r="W121" s="211">
        <f>W122+W126+W130+W133</f>
        <v>0</v>
      </c>
      <c r="X121" s="206"/>
      <c r="Y121" s="211">
        <f>Y122+Y126+Y130+Y133</f>
        <v>0</v>
      </c>
      <c r="Z121" s="206"/>
      <c r="AA121" s="212">
        <f>AA122+AA126+AA130+AA133</f>
        <v>0</v>
      </c>
      <c r="AR121" s="213" t="s">
        <v>190</v>
      </c>
      <c r="AT121" s="214" t="s">
        <v>81</v>
      </c>
      <c r="AU121" s="214" t="s">
        <v>82</v>
      </c>
      <c r="AY121" s="213" t="s">
        <v>165</v>
      </c>
      <c r="BK121" s="215">
        <f>BK122+BK126+BK130+BK133</f>
        <v>0</v>
      </c>
    </row>
    <row r="122" s="9" customFormat="1" ht="19.92" customHeight="1">
      <c r="B122" s="205"/>
      <c r="C122" s="206"/>
      <c r="D122" s="216" t="s">
        <v>858</v>
      </c>
      <c r="E122" s="216"/>
      <c r="F122" s="216"/>
      <c r="G122" s="216"/>
      <c r="H122" s="216"/>
      <c r="I122" s="216"/>
      <c r="J122" s="216"/>
      <c r="K122" s="216"/>
      <c r="L122" s="216"/>
      <c r="M122" s="216"/>
      <c r="N122" s="217">
        <f>BK122</f>
        <v>0</v>
      </c>
      <c r="O122" s="218"/>
      <c r="P122" s="218"/>
      <c r="Q122" s="218"/>
      <c r="R122" s="209"/>
      <c r="T122" s="210"/>
      <c r="U122" s="206"/>
      <c r="V122" s="206"/>
      <c r="W122" s="211">
        <f>SUM(W123:W125)</f>
        <v>0</v>
      </c>
      <c r="X122" s="206"/>
      <c r="Y122" s="211">
        <f>SUM(Y123:Y125)</f>
        <v>0</v>
      </c>
      <c r="Z122" s="206"/>
      <c r="AA122" s="212">
        <f>SUM(AA123:AA125)</f>
        <v>0</v>
      </c>
      <c r="AR122" s="213" t="s">
        <v>190</v>
      </c>
      <c r="AT122" s="214" t="s">
        <v>81</v>
      </c>
      <c r="AU122" s="214" t="s">
        <v>25</v>
      </c>
      <c r="AY122" s="213" t="s">
        <v>165</v>
      </c>
      <c r="BK122" s="215">
        <f>SUM(BK123:BK125)</f>
        <v>0</v>
      </c>
    </row>
    <row r="123" s="1" customFormat="1" ht="25.5" customHeight="1">
      <c r="B123" s="46"/>
      <c r="C123" s="219" t="s">
        <v>25</v>
      </c>
      <c r="D123" s="219" t="s">
        <v>166</v>
      </c>
      <c r="E123" s="220" t="s">
        <v>862</v>
      </c>
      <c r="F123" s="221" t="s">
        <v>863</v>
      </c>
      <c r="G123" s="221"/>
      <c r="H123" s="221"/>
      <c r="I123" s="221"/>
      <c r="J123" s="222" t="s">
        <v>370</v>
      </c>
      <c r="K123" s="223">
        <v>1</v>
      </c>
      <c r="L123" s="224">
        <v>0</v>
      </c>
      <c r="M123" s="225"/>
      <c r="N123" s="226">
        <f>ROUND(L123*K123,2)</f>
        <v>0</v>
      </c>
      <c r="O123" s="226"/>
      <c r="P123" s="226"/>
      <c r="Q123" s="226"/>
      <c r="R123" s="48"/>
      <c r="T123" s="227" t="s">
        <v>23</v>
      </c>
      <c r="U123" s="56" t="s">
        <v>47</v>
      </c>
      <c r="V123" s="47"/>
      <c r="W123" s="228">
        <f>V123*K123</f>
        <v>0</v>
      </c>
      <c r="X123" s="228">
        <v>0</v>
      </c>
      <c r="Y123" s="228">
        <f>X123*K123</f>
        <v>0</v>
      </c>
      <c r="Z123" s="228">
        <v>0</v>
      </c>
      <c r="AA123" s="229">
        <f>Z123*K123</f>
        <v>0</v>
      </c>
      <c r="AR123" s="22" t="s">
        <v>864</v>
      </c>
      <c r="AT123" s="22" t="s">
        <v>166</v>
      </c>
      <c r="AU123" s="22" t="s">
        <v>111</v>
      </c>
      <c r="AY123" s="22" t="s">
        <v>165</v>
      </c>
      <c r="BE123" s="142">
        <f>IF(U123="základní",N123,0)</f>
        <v>0</v>
      </c>
      <c r="BF123" s="142">
        <f>IF(U123="snížená",N123,0)</f>
        <v>0</v>
      </c>
      <c r="BG123" s="142">
        <f>IF(U123="zákl. přenesená",N123,0)</f>
        <v>0</v>
      </c>
      <c r="BH123" s="142">
        <f>IF(U123="sníž. přenesená",N123,0)</f>
        <v>0</v>
      </c>
      <c r="BI123" s="142">
        <f>IF(U123="nulová",N123,0)</f>
        <v>0</v>
      </c>
      <c r="BJ123" s="22" t="s">
        <v>25</v>
      </c>
      <c r="BK123" s="142">
        <f>ROUND(L123*K123,2)</f>
        <v>0</v>
      </c>
      <c r="BL123" s="22" t="s">
        <v>864</v>
      </c>
      <c r="BM123" s="22" t="s">
        <v>865</v>
      </c>
    </row>
    <row r="124" s="1" customFormat="1" ht="25.5" customHeight="1">
      <c r="B124" s="46"/>
      <c r="C124" s="219" t="s">
        <v>111</v>
      </c>
      <c r="D124" s="219" t="s">
        <v>166</v>
      </c>
      <c r="E124" s="220" t="s">
        <v>866</v>
      </c>
      <c r="F124" s="221" t="s">
        <v>867</v>
      </c>
      <c r="G124" s="221"/>
      <c r="H124" s="221"/>
      <c r="I124" s="221"/>
      <c r="J124" s="222" t="s">
        <v>370</v>
      </c>
      <c r="K124" s="223">
        <v>1</v>
      </c>
      <c r="L124" s="224">
        <v>0</v>
      </c>
      <c r="M124" s="225"/>
      <c r="N124" s="226">
        <f>ROUND(L124*K124,2)</f>
        <v>0</v>
      </c>
      <c r="O124" s="226"/>
      <c r="P124" s="226"/>
      <c r="Q124" s="226"/>
      <c r="R124" s="48"/>
      <c r="T124" s="227" t="s">
        <v>23</v>
      </c>
      <c r="U124" s="56" t="s">
        <v>47</v>
      </c>
      <c r="V124" s="47"/>
      <c r="W124" s="228">
        <f>V124*K124</f>
        <v>0</v>
      </c>
      <c r="X124" s="228">
        <v>0</v>
      </c>
      <c r="Y124" s="228">
        <f>X124*K124</f>
        <v>0</v>
      </c>
      <c r="Z124" s="228">
        <v>0</v>
      </c>
      <c r="AA124" s="229">
        <f>Z124*K124</f>
        <v>0</v>
      </c>
      <c r="AR124" s="22" t="s">
        <v>864</v>
      </c>
      <c r="AT124" s="22" t="s">
        <v>166</v>
      </c>
      <c r="AU124" s="22" t="s">
        <v>111</v>
      </c>
      <c r="AY124" s="22" t="s">
        <v>165</v>
      </c>
      <c r="BE124" s="142">
        <f>IF(U124="základní",N124,0)</f>
        <v>0</v>
      </c>
      <c r="BF124" s="142">
        <f>IF(U124="snížená",N124,0)</f>
        <v>0</v>
      </c>
      <c r="BG124" s="142">
        <f>IF(U124="zákl. přenesená",N124,0)</f>
        <v>0</v>
      </c>
      <c r="BH124" s="142">
        <f>IF(U124="sníž. přenesená",N124,0)</f>
        <v>0</v>
      </c>
      <c r="BI124" s="142">
        <f>IF(U124="nulová",N124,0)</f>
        <v>0</v>
      </c>
      <c r="BJ124" s="22" t="s">
        <v>25</v>
      </c>
      <c r="BK124" s="142">
        <f>ROUND(L124*K124,2)</f>
        <v>0</v>
      </c>
      <c r="BL124" s="22" t="s">
        <v>864</v>
      </c>
      <c r="BM124" s="22" t="s">
        <v>868</v>
      </c>
    </row>
    <row r="125" s="1" customFormat="1" ht="16.5" customHeight="1">
      <c r="B125" s="46"/>
      <c r="C125" s="219" t="s">
        <v>177</v>
      </c>
      <c r="D125" s="219" t="s">
        <v>166</v>
      </c>
      <c r="E125" s="220" t="s">
        <v>869</v>
      </c>
      <c r="F125" s="221" t="s">
        <v>870</v>
      </c>
      <c r="G125" s="221"/>
      <c r="H125" s="221"/>
      <c r="I125" s="221"/>
      <c r="J125" s="222" t="s">
        <v>370</v>
      </c>
      <c r="K125" s="223">
        <v>1</v>
      </c>
      <c r="L125" s="224">
        <v>0</v>
      </c>
      <c r="M125" s="225"/>
      <c r="N125" s="226">
        <f>ROUND(L125*K125,2)</f>
        <v>0</v>
      </c>
      <c r="O125" s="226"/>
      <c r="P125" s="226"/>
      <c r="Q125" s="226"/>
      <c r="R125" s="48"/>
      <c r="T125" s="227" t="s">
        <v>23</v>
      </c>
      <c r="U125" s="56" t="s">
        <v>47</v>
      </c>
      <c r="V125" s="47"/>
      <c r="W125" s="228">
        <f>V125*K125</f>
        <v>0</v>
      </c>
      <c r="X125" s="228">
        <v>0</v>
      </c>
      <c r="Y125" s="228">
        <f>X125*K125</f>
        <v>0</v>
      </c>
      <c r="Z125" s="228">
        <v>0</v>
      </c>
      <c r="AA125" s="229">
        <f>Z125*K125</f>
        <v>0</v>
      </c>
      <c r="AR125" s="22" t="s">
        <v>864</v>
      </c>
      <c r="AT125" s="22" t="s">
        <v>166</v>
      </c>
      <c r="AU125" s="22" t="s">
        <v>111</v>
      </c>
      <c r="AY125" s="22" t="s">
        <v>165</v>
      </c>
      <c r="BE125" s="142">
        <f>IF(U125="základní",N125,0)</f>
        <v>0</v>
      </c>
      <c r="BF125" s="142">
        <f>IF(U125="snížená",N125,0)</f>
        <v>0</v>
      </c>
      <c r="BG125" s="142">
        <f>IF(U125="zákl. přenesená",N125,0)</f>
        <v>0</v>
      </c>
      <c r="BH125" s="142">
        <f>IF(U125="sníž. přenesená",N125,0)</f>
        <v>0</v>
      </c>
      <c r="BI125" s="142">
        <f>IF(U125="nulová",N125,0)</f>
        <v>0</v>
      </c>
      <c r="BJ125" s="22" t="s">
        <v>25</v>
      </c>
      <c r="BK125" s="142">
        <f>ROUND(L125*K125,2)</f>
        <v>0</v>
      </c>
      <c r="BL125" s="22" t="s">
        <v>864</v>
      </c>
      <c r="BM125" s="22" t="s">
        <v>871</v>
      </c>
    </row>
    <row r="126" s="9" customFormat="1" ht="29.88" customHeight="1">
      <c r="B126" s="205"/>
      <c r="C126" s="206"/>
      <c r="D126" s="216" t="s">
        <v>859</v>
      </c>
      <c r="E126" s="216"/>
      <c r="F126" s="216"/>
      <c r="G126" s="216"/>
      <c r="H126" s="216"/>
      <c r="I126" s="216"/>
      <c r="J126" s="216"/>
      <c r="K126" s="216"/>
      <c r="L126" s="216"/>
      <c r="M126" s="216"/>
      <c r="N126" s="242">
        <f>BK126</f>
        <v>0</v>
      </c>
      <c r="O126" s="243"/>
      <c r="P126" s="243"/>
      <c r="Q126" s="243"/>
      <c r="R126" s="209"/>
      <c r="T126" s="210"/>
      <c r="U126" s="206"/>
      <c r="V126" s="206"/>
      <c r="W126" s="211">
        <f>SUM(W127:W129)</f>
        <v>0</v>
      </c>
      <c r="X126" s="206"/>
      <c r="Y126" s="211">
        <f>SUM(Y127:Y129)</f>
        <v>0</v>
      </c>
      <c r="Z126" s="206"/>
      <c r="AA126" s="212">
        <f>SUM(AA127:AA129)</f>
        <v>0</v>
      </c>
      <c r="AR126" s="213" t="s">
        <v>190</v>
      </c>
      <c r="AT126" s="214" t="s">
        <v>81</v>
      </c>
      <c r="AU126" s="214" t="s">
        <v>25</v>
      </c>
      <c r="AY126" s="213" t="s">
        <v>165</v>
      </c>
      <c r="BK126" s="215">
        <f>SUM(BK127:BK129)</f>
        <v>0</v>
      </c>
    </row>
    <row r="127" s="1" customFormat="1" ht="16.5" customHeight="1">
      <c r="B127" s="46"/>
      <c r="C127" s="219" t="s">
        <v>170</v>
      </c>
      <c r="D127" s="219" t="s">
        <v>166</v>
      </c>
      <c r="E127" s="220" t="s">
        <v>872</v>
      </c>
      <c r="F127" s="221" t="s">
        <v>143</v>
      </c>
      <c r="G127" s="221"/>
      <c r="H127" s="221"/>
      <c r="I127" s="221"/>
      <c r="J127" s="222" t="s">
        <v>370</v>
      </c>
      <c r="K127" s="223">
        <v>1</v>
      </c>
      <c r="L127" s="224">
        <v>0</v>
      </c>
      <c r="M127" s="225"/>
      <c r="N127" s="226">
        <f>ROUND(L127*K127,2)</f>
        <v>0</v>
      </c>
      <c r="O127" s="226"/>
      <c r="P127" s="226"/>
      <c r="Q127" s="226"/>
      <c r="R127" s="48"/>
      <c r="T127" s="227" t="s">
        <v>23</v>
      </c>
      <c r="U127" s="56" t="s">
        <v>47</v>
      </c>
      <c r="V127" s="47"/>
      <c r="W127" s="228">
        <f>V127*K127</f>
        <v>0</v>
      </c>
      <c r="X127" s="228">
        <v>0</v>
      </c>
      <c r="Y127" s="228">
        <f>X127*K127</f>
        <v>0</v>
      </c>
      <c r="Z127" s="228">
        <v>0</v>
      </c>
      <c r="AA127" s="229">
        <f>Z127*K127</f>
        <v>0</v>
      </c>
      <c r="AR127" s="22" t="s">
        <v>864</v>
      </c>
      <c r="AT127" s="22" t="s">
        <v>166</v>
      </c>
      <c r="AU127" s="22" t="s">
        <v>111</v>
      </c>
      <c r="AY127" s="22" t="s">
        <v>165</v>
      </c>
      <c r="BE127" s="142">
        <f>IF(U127="základní",N127,0)</f>
        <v>0</v>
      </c>
      <c r="BF127" s="142">
        <f>IF(U127="snížená",N127,0)</f>
        <v>0</v>
      </c>
      <c r="BG127" s="142">
        <f>IF(U127="zákl. přenesená",N127,0)</f>
        <v>0</v>
      </c>
      <c r="BH127" s="142">
        <f>IF(U127="sníž. přenesená",N127,0)</f>
        <v>0</v>
      </c>
      <c r="BI127" s="142">
        <f>IF(U127="nulová",N127,0)</f>
        <v>0</v>
      </c>
      <c r="BJ127" s="22" t="s">
        <v>25</v>
      </c>
      <c r="BK127" s="142">
        <f>ROUND(L127*K127,2)</f>
        <v>0</v>
      </c>
      <c r="BL127" s="22" t="s">
        <v>864</v>
      </c>
      <c r="BM127" s="22" t="s">
        <v>873</v>
      </c>
    </row>
    <row r="128" s="1" customFormat="1" ht="16.5" customHeight="1">
      <c r="B128" s="46"/>
      <c r="C128" s="219" t="s">
        <v>190</v>
      </c>
      <c r="D128" s="219" t="s">
        <v>166</v>
      </c>
      <c r="E128" s="220" t="s">
        <v>874</v>
      </c>
      <c r="F128" s="221" t="s">
        <v>875</v>
      </c>
      <c r="G128" s="221"/>
      <c r="H128" s="221"/>
      <c r="I128" s="221"/>
      <c r="J128" s="222" t="s">
        <v>370</v>
      </c>
      <c r="K128" s="223">
        <v>1</v>
      </c>
      <c r="L128" s="224">
        <v>0</v>
      </c>
      <c r="M128" s="225"/>
      <c r="N128" s="226">
        <f>ROUND(L128*K128,2)</f>
        <v>0</v>
      </c>
      <c r="O128" s="226"/>
      <c r="P128" s="226"/>
      <c r="Q128" s="226"/>
      <c r="R128" s="48"/>
      <c r="T128" s="227" t="s">
        <v>23</v>
      </c>
      <c r="U128" s="56" t="s">
        <v>47</v>
      </c>
      <c r="V128" s="47"/>
      <c r="W128" s="228">
        <f>V128*K128</f>
        <v>0</v>
      </c>
      <c r="X128" s="228">
        <v>0</v>
      </c>
      <c r="Y128" s="228">
        <f>X128*K128</f>
        <v>0</v>
      </c>
      <c r="Z128" s="228">
        <v>0</v>
      </c>
      <c r="AA128" s="229">
        <f>Z128*K128</f>
        <v>0</v>
      </c>
      <c r="AR128" s="22" t="s">
        <v>864</v>
      </c>
      <c r="AT128" s="22" t="s">
        <v>166</v>
      </c>
      <c r="AU128" s="22" t="s">
        <v>111</v>
      </c>
      <c r="AY128" s="22" t="s">
        <v>165</v>
      </c>
      <c r="BE128" s="142">
        <f>IF(U128="základní",N128,0)</f>
        <v>0</v>
      </c>
      <c r="BF128" s="142">
        <f>IF(U128="snížená",N128,0)</f>
        <v>0</v>
      </c>
      <c r="BG128" s="142">
        <f>IF(U128="zákl. přenesená",N128,0)</f>
        <v>0</v>
      </c>
      <c r="BH128" s="142">
        <f>IF(U128="sníž. přenesená",N128,0)</f>
        <v>0</v>
      </c>
      <c r="BI128" s="142">
        <f>IF(U128="nulová",N128,0)</f>
        <v>0</v>
      </c>
      <c r="BJ128" s="22" t="s">
        <v>25</v>
      </c>
      <c r="BK128" s="142">
        <f>ROUND(L128*K128,2)</f>
        <v>0</v>
      </c>
      <c r="BL128" s="22" t="s">
        <v>864</v>
      </c>
      <c r="BM128" s="22" t="s">
        <v>876</v>
      </c>
    </row>
    <row r="129" s="1" customFormat="1" ht="16.5" customHeight="1">
      <c r="B129" s="46"/>
      <c r="C129" s="219" t="s">
        <v>194</v>
      </c>
      <c r="D129" s="219" t="s">
        <v>166</v>
      </c>
      <c r="E129" s="220" t="s">
        <v>877</v>
      </c>
      <c r="F129" s="221" t="s">
        <v>878</v>
      </c>
      <c r="G129" s="221"/>
      <c r="H129" s="221"/>
      <c r="I129" s="221"/>
      <c r="J129" s="222" t="s">
        <v>370</v>
      </c>
      <c r="K129" s="223">
        <v>1</v>
      </c>
      <c r="L129" s="224">
        <v>0</v>
      </c>
      <c r="M129" s="225"/>
      <c r="N129" s="226">
        <f>ROUND(L129*K129,2)</f>
        <v>0</v>
      </c>
      <c r="O129" s="226"/>
      <c r="P129" s="226"/>
      <c r="Q129" s="226"/>
      <c r="R129" s="48"/>
      <c r="T129" s="227" t="s">
        <v>23</v>
      </c>
      <c r="U129" s="56" t="s">
        <v>47</v>
      </c>
      <c r="V129" s="47"/>
      <c r="W129" s="228">
        <f>V129*K129</f>
        <v>0</v>
      </c>
      <c r="X129" s="228">
        <v>0</v>
      </c>
      <c r="Y129" s="228">
        <f>X129*K129</f>
        <v>0</v>
      </c>
      <c r="Z129" s="228">
        <v>0</v>
      </c>
      <c r="AA129" s="229">
        <f>Z129*K129</f>
        <v>0</v>
      </c>
      <c r="AR129" s="22" t="s">
        <v>864</v>
      </c>
      <c r="AT129" s="22" t="s">
        <v>166</v>
      </c>
      <c r="AU129" s="22" t="s">
        <v>111</v>
      </c>
      <c r="AY129" s="22" t="s">
        <v>165</v>
      </c>
      <c r="BE129" s="142">
        <f>IF(U129="základní",N129,0)</f>
        <v>0</v>
      </c>
      <c r="BF129" s="142">
        <f>IF(U129="snížená",N129,0)</f>
        <v>0</v>
      </c>
      <c r="BG129" s="142">
        <f>IF(U129="zákl. přenesená",N129,0)</f>
        <v>0</v>
      </c>
      <c r="BH129" s="142">
        <f>IF(U129="sníž. přenesená",N129,0)</f>
        <v>0</v>
      </c>
      <c r="BI129" s="142">
        <f>IF(U129="nulová",N129,0)</f>
        <v>0</v>
      </c>
      <c r="BJ129" s="22" t="s">
        <v>25</v>
      </c>
      <c r="BK129" s="142">
        <f>ROUND(L129*K129,2)</f>
        <v>0</v>
      </c>
      <c r="BL129" s="22" t="s">
        <v>864</v>
      </c>
      <c r="BM129" s="22" t="s">
        <v>879</v>
      </c>
    </row>
    <row r="130" s="9" customFormat="1" ht="29.88" customHeight="1">
      <c r="B130" s="205"/>
      <c r="C130" s="206"/>
      <c r="D130" s="216" t="s">
        <v>860</v>
      </c>
      <c r="E130" s="216"/>
      <c r="F130" s="216"/>
      <c r="G130" s="216"/>
      <c r="H130" s="216"/>
      <c r="I130" s="216"/>
      <c r="J130" s="216"/>
      <c r="K130" s="216"/>
      <c r="L130" s="216"/>
      <c r="M130" s="216"/>
      <c r="N130" s="242">
        <f>BK130</f>
        <v>0</v>
      </c>
      <c r="O130" s="243"/>
      <c r="P130" s="243"/>
      <c r="Q130" s="243"/>
      <c r="R130" s="209"/>
      <c r="T130" s="210"/>
      <c r="U130" s="206"/>
      <c r="V130" s="206"/>
      <c r="W130" s="211">
        <f>SUM(W131:W132)</f>
        <v>0</v>
      </c>
      <c r="X130" s="206"/>
      <c r="Y130" s="211">
        <f>SUM(Y131:Y132)</f>
        <v>0</v>
      </c>
      <c r="Z130" s="206"/>
      <c r="AA130" s="212">
        <f>SUM(AA131:AA132)</f>
        <v>0</v>
      </c>
      <c r="AR130" s="213" t="s">
        <v>190</v>
      </c>
      <c r="AT130" s="214" t="s">
        <v>81</v>
      </c>
      <c r="AU130" s="214" t="s">
        <v>25</v>
      </c>
      <c r="AY130" s="213" t="s">
        <v>165</v>
      </c>
      <c r="BK130" s="215">
        <f>SUM(BK131:BK132)</f>
        <v>0</v>
      </c>
    </row>
    <row r="131" s="1" customFormat="1" ht="16.5" customHeight="1">
      <c r="B131" s="46"/>
      <c r="C131" s="219" t="s">
        <v>198</v>
      </c>
      <c r="D131" s="219" t="s">
        <v>166</v>
      </c>
      <c r="E131" s="220" t="s">
        <v>880</v>
      </c>
      <c r="F131" s="221" t="s">
        <v>881</v>
      </c>
      <c r="G131" s="221"/>
      <c r="H131" s="221"/>
      <c r="I131" s="221"/>
      <c r="J131" s="222" t="s">
        <v>370</v>
      </c>
      <c r="K131" s="223">
        <v>1</v>
      </c>
      <c r="L131" s="224">
        <v>0</v>
      </c>
      <c r="M131" s="225"/>
      <c r="N131" s="226">
        <f>ROUND(L131*K131,2)</f>
        <v>0</v>
      </c>
      <c r="O131" s="226"/>
      <c r="P131" s="226"/>
      <c r="Q131" s="226"/>
      <c r="R131" s="48"/>
      <c r="T131" s="227" t="s">
        <v>23</v>
      </c>
      <c r="U131" s="56" t="s">
        <v>47</v>
      </c>
      <c r="V131" s="47"/>
      <c r="W131" s="228">
        <f>V131*K131</f>
        <v>0</v>
      </c>
      <c r="X131" s="228">
        <v>0</v>
      </c>
      <c r="Y131" s="228">
        <f>X131*K131</f>
        <v>0</v>
      </c>
      <c r="Z131" s="228">
        <v>0</v>
      </c>
      <c r="AA131" s="229">
        <f>Z131*K131</f>
        <v>0</v>
      </c>
      <c r="AR131" s="22" t="s">
        <v>864</v>
      </c>
      <c r="AT131" s="22" t="s">
        <v>166</v>
      </c>
      <c r="AU131" s="22" t="s">
        <v>111</v>
      </c>
      <c r="AY131" s="22" t="s">
        <v>165</v>
      </c>
      <c r="BE131" s="142">
        <f>IF(U131="základní",N131,0)</f>
        <v>0</v>
      </c>
      <c r="BF131" s="142">
        <f>IF(U131="snížená",N131,0)</f>
        <v>0</v>
      </c>
      <c r="BG131" s="142">
        <f>IF(U131="zákl. přenesená",N131,0)</f>
        <v>0</v>
      </c>
      <c r="BH131" s="142">
        <f>IF(U131="sníž. přenesená",N131,0)</f>
        <v>0</v>
      </c>
      <c r="BI131" s="142">
        <f>IF(U131="nulová",N131,0)</f>
        <v>0</v>
      </c>
      <c r="BJ131" s="22" t="s">
        <v>25</v>
      </c>
      <c r="BK131" s="142">
        <f>ROUND(L131*K131,2)</f>
        <v>0</v>
      </c>
      <c r="BL131" s="22" t="s">
        <v>864</v>
      </c>
      <c r="BM131" s="22" t="s">
        <v>882</v>
      </c>
    </row>
    <row r="132" s="1" customFormat="1" ht="16.5" customHeight="1">
      <c r="B132" s="46"/>
      <c r="C132" s="219" t="s">
        <v>203</v>
      </c>
      <c r="D132" s="219" t="s">
        <v>166</v>
      </c>
      <c r="E132" s="220" t="s">
        <v>883</v>
      </c>
      <c r="F132" s="221" t="s">
        <v>884</v>
      </c>
      <c r="G132" s="221"/>
      <c r="H132" s="221"/>
      <c r="I132" s="221"/>
      <c r="J132" s="222" t="s">
        <v>370</v>
      </c>
      <c r="K132" s="223">
        <v>1</v>
      </c>
      <c r="L132" s="224">
        <v>0</v>
      </c>
      <c r="M132" s="225"/>
      <c r="N132" s="226">
        <f>ROUND(L132*K132,2)</f>
        <v>0</v>
      </c>
      <c r="O132" s="226"/>
      <c r="P132" s="226"/>
      <c r="Q132" s="226"/>
      <c r="R132" s="48"/>
      <c r="T132" s="227" t="s">
        <v>23</v>
      </c>
      <c r="U132" s="56" t="s">
        <v>47</v>
      </c>
      <c r="V132" s="47"/>
      <c r="W132" s="228">
        <f>V132*K132</f>
        <v>0</v>
      </c>
      <c r="X132" s="228">
        <v>0</v>
      </c>
      <c r="Y132" s="228">
        <f>X132*K132</f>
        <v>0</v>
      </c>
      <c r="Z132" s="228">
        <v>0</v>
      </c>
      <c r="AA132" s="229">
        <f>Z132*K132</f>
        <v>0</v>
      </c>
      <c r="AR132" s="22" t="s">
        <v>864</v>
      </c>
      <c r="AT132" s="22" t="s">
        <v>166</v>
      </c>
      <c r="AU132" s="22" t="s">
        <v>111</v>
      </c>
      <c r="AY132" s="22" t="s">
        <v>165</v>
      </c>
      <c r="BE132" s="142">
        <f>IF(U132="základní",N132,0)</f>
        <v>0</v>
      </c>
      <c r="BF132" s="142">
        <f>IF(U132="snížená",N132,0)</f>
        <v>0</v>
      </c>
      <c r="BG132" s="142">
        <f>IF(U132="zákl. přenesená",N132,0)</f>
        <v>0</v>
      </c>
      <c r="BH132" s="142">
        <f>IF(U132="sníž. přenesená",N132,0)</f>
        <v>0</v>
      </c>
      <c r="BI132" s="142">
        <f>IF(U132="nulová",N132,0)</f>
        <v>0</v>
      </c>
      <c r="BJ132" s="22" t="s">
        <v>25</v>
      </c>
      <c r="BK132" s="142">
        <f>ROUND(L132*K132,2)</f>
        <v>0</v>
      </c>
      <c r="BL132" s="22" t="s">
        <v>864</v>
      </c>
      <c r="BM132" s="22" t="s">
        <v>885</v>
      </c>
    </row>
    <row r="133" s="9" customFormat="1" ht="29.88" customHeight="1">
      <c r="B133" s="205"/>
      <c r="C133" s="206"/>
      <c r="D133" s="216" t="s">
        <v>861</v>
      </c>
      <c r="E133" s="216"/>
      <c r="F133" s="216"/>
      <c r="G133" s="216"/>
      <c r="H133" s="216"/>
      <c r="I133" s="216"/>
      <c r="J133" s="216"/>
      <c r="K133" s="216"/>
      <c r="L133" s="216"/>
      <c r="M133" s="216"/>
      <c r="N133" s="242">
        <f>BK133</f>
        <v>0</v>
      </c>
      <c r="O133" s="243"/>
      <c r="P133" s="243"/>
      <c r="Q133" s="243"/>
      <c r="R133" s="209"/>
      <c r="T133" s="210"/>
      <c r="U133" s="206"/>
      <c r="V133" s="206"/>
      <c r="W133" s="211">
        <f>SUM(W134:W136)</f>
        <v>0</v>
      </c>
      <c r="X133" s="206"/>
      <c r="Y133" s="211">
        <f>SUM(Y134:Y136)</f>
        <v>0</v>
      </c>
      <c r="Z133" s="206"/>
      <c r="AA133" s="212">
        <f>SUM(AA134:AA136)</f>
        <v>0</v>
      </c>
      <c r="AR133" s="213" t="s">
        <v>190</v>
      </c>
      <c r="AT133" s="214" t="s">
        <v>81</v>
      </c>
      <c r="AU133" s="214" t="s">
        <v>25</v>
      </c>
      <c r="AY133" s="213" t="s">
        <v>165</v>
      </c>
      <c r="BK133" s="215">
        <f>SUM(BK134:BK136)</f>
        <v>0</v>
      </c>
    </row>
    <row r="134" s="1" customFormat="1" ht="16.5" customHeight="1">
      <c r="B134" s="46"/>
      <c r="C134" s="219" t="s">
        <v>209</v>
      </c>
      <c r="D134" s="219" t="s">
        <v>166</v>
      </c>
      <c r="E134" s="220" t="s">
        <v>886</v>
      </c>
      <c r="F134" s="221" t="s">
        <v>887</v>
      </c>
      <c r="G134" s="221"/>
      <c r="H134" s="221"/>
      <c r="I134" s="221"/>
      <c r="J134" s="222" t="s">
        <v>370</v>
      </c>
      <c r="K134" s="223">
        <v>1</v>
      </c>
      <c r="L134" s="224">
        <v>0</v>
      </c>
      <c r="M134" s="225"/>
      <c r="N134" s="226">
        <f>ROUND(L134*K134,2)</f>
        <v>0</v>
      </c>
      <c r="O134" s="226"/>
      <c r="P134" s="226"/>
      <c r="Q134" s="226"/>
      <c r="R134" s="48"/>
      <c r="T134" s="227" t="s">
        <v>23</v>
      </c>
      <c r="U134" s="56" t="s">
        <v>47</v>
      </c>
      <c r="V134" s="47"/>
      <c r="W134" s="228">
        <f>V134*K134</f>
        <v>0</v>
      </c>
      <c r="X134" s="228">
        <v>0</v>
      </c>
      <c r="Y134" s="228">
        <f>X134*K134</f>
        <v>0</v>
      </c>
      <c r="Z134" s="228">
        <v>0</v>
      </c>
      <c r="AA134" s="229">
        <f>Z134*K134</f>
        <v>0</v>
      </c>
      <c r="AR134" s="22" t="s">
        <v>864</v>
      </c>
      <c r="AT134" s="22" t="s">
        <v>166</v>
      </c>
      <c r="AU134" s="22" t="s">
        <v>111</v>
      </c>
      <c r="AY134" s="22" t="s">
        <v>165</v>
      </c>
      <c r="BE134" s="142">
        <f>IF(U134="základní",N134,0)</f>
        <v>0</v>
      </c>
      <c r="BF134" s="142">
        <f>IF(U134="snížená",N134,0)</f>
        <v>0</v>
      </c>
      <c r="BG134" s="142">
        <f>IF(U134="zákl. přenesená",N134,0)</f>
        <v>0</v>
      </c>
      <c r="BH134" s="142">
        <f>IF(U134="sníž. přenesená",N134,0)</f>
        <v>0</v>
      </c>
      <c r="BI134" s="142">
        <f>IF(U134="nulová",N134,0)</f>
        <v>0</v>
      </c>
      <c r="BJ134" s="22" t="s">
        <v>25</v>
      </c>
      <c r="BK134" s="142">
        <f>ROUND(L134*K134,2)</f>
        <v>0</v>
      </c>
      <c r="BL134" s="22" t="s">
        <v>864</v>
      </c>
      <c r="BM134" s="22" t="s">
        <v>888</v>
      </c>
    </row>
    <row r="135" s="1" customFormat="1" ht="25.5" customHeight="1">
      <c r="B135" s="46"/>
      <c r="C135" s="219" t="s">
        <v>30</v>
      </c>
      <c r="D135" s="219" t="s">
        <v>166</v>
      </c>
      <c r="E135" s="220" t="s">
        <v>889</v>
      </c>
      <c r="F135" s="221" t="s">
        <v>890</v>
      </c>
      <c r="G135" s="221"/>
      <c r="H135" s="221"/>
      <c r="I135" s="221"/>
      <c r="J135" s="222" t="s">
        <v>370</v>
      </c>
      <c r="K135" s="223">
        <v>1</v>
      </c>
      <c r="L135" s="224">
        <v>0</v>
      </c>
      <c r="M135" s="225"/>
      <c r="N135" s="226">
        <f>ROUND(L135*K135,2)</f>
        <v>0</v>
      </c>
      <c r="O135" s="226"/>
      <c r="P135" s="226"/>
      <c r="Q135" s="226"/>
      <c r="R135" s="48"/>
      <c r="T135" s="227" t="s">
        <v>23</v>
      </c>
      <c r="U135" s="56" t="s">
        <v>47</v>
      </c>
      <c r="V135" s="47"/>
      <c r="W135" s="228">
        <f>V135*K135</f>
        <v>0</v>
      </c>
      <c r="X135" s="228">
        <v>0</v>
      </c>
      <c r="Y135" s="228">
        <f>X135*K135</f>
        <v>0</v>
      </c>
      <c r="Z135" s="228">
        <v>0</v>
      </c>
      <c r="AA135" s="229">
        <f>Z135*K135</f>
        <v>0</v>
      </c>
      <c r="AR135" s="22" t="s">
        <v>864</v>
      </c>
      <c r="AT135" s="22" t="s">
        <v>166</v>
      </c>
      <c r="AU135" s="22" t="s">
        <v>111</v>
      </c>
      <c r="AY135" s="22" t="s">
        <v>165</v>
      </c>
      <c r="BE135" s="142">
        <f>IF(U135="základní",N135,0)</f>
        <v>0</v>
      </c>
      <c r="BF135" s="142">
        <f>IF(U135="snížená",N135,0)</f>
        <v>0</v>
      </c>
      <c r="BG135" s="142">
        <f>IF(U135="zákl. přenesená",N135,0)</f>
        <v>0</v>
      </c>
      <c r="BH135" s="142">
        <f>IF(U135="sníž. přenesená",N135,0)</f>
        <v>0</v>
      </c>
      <c r="BI135" s="142">
        <f>IF(U135="nulová",N135,0)</f>
        <v>0</v>
      </c>
      <c r="BJ135" s="22" t="s">
        <v>25</v>
      </c>
      <c r="BK135" s="142">
        <f>ROUND(L135*K135,2)</f>
        <v>0</v>
      </c>
      <c r="BL135" s="22" t="s">
        <v>864</v>
      </c>
      <c r="BM135" s="22" t="s">
        <v>891</v>
      </c>
    </row>
    <row r="136" s="1" customFormat="1" ht="25.5" customHeight="1">
      <c r="B136" s="46"/>
      <c r="C136" s="219" t="s">
        <v>217</v>
      </c>
      <c r="D136" s="219" t="s">
        <v>166</v>
      </c>
      <c r="E136" s="220" t="s">
        <v>892</v>
      </c>
      <c r="F136" s="221" t="s">
        <v>893</v>
      </c>
      <c r="G136" s="221"/>
      <c r="H136" s="221"/>
      <c r="I136" s="221"/>
      <c r="J136" s="222" t="s">
        <v>370</v>
      </c>
      <c r="K136" s="223">
        <v>1</v>
      </c>
      <c r="L136" s="224">
        <v>0</v>
      </c>
      <c r="M136" s="225"/>
      <c r="N136" s="226">
        <f>ROUND(L136*K136,2)</f>
        <v>0</v>
      </c>
      <c r="O136" s="226"/>
      <c r="P136" s="226"/>
      <c r="Q136" s="226"/>
      <c r="R136" s="48"/>
      <c r="T136" s="227" t="s">
        <v>23</v>
      </c>
      <c r="U136" s="56" t="s">
        <v>47</v>
      </c>
      <c r="V136" s="47"/>
      <c r="W136" s="228">
        <f>V136*K136</f>
        <v>0</v>
      </c>
      <c r="X136" s="228">
        <v>0</v>
      </c>
      <c r="Y136" s="228">
        <f>X136*K136</f>
        <v>0</v>
      </c>
      <c r="Z136" s="228">
        <v>0</v>
      </c>
      <c r="AA136" s="229">
        <f>Z136*K136</f>
        <v>0</v>
      </c>
      <c r="AR136" s="22" t="s">
        <v>864</v>
      </c>
      <c r="AT136" s="22" t="s">
        <v>166</v>
      </c>
      <c r="AU136" s="22" t="s">
        <v>111</v>
      </c>
      <c r="AY136" s="22" t="s">
        <v>165</v>
      </c>
      <c r="BE136" s="142">
        <f>IF(U136="základní",N136,0)</f>
        <v>0</v>
      </c>
      <c r="BF136" s="142">
        <f>IF(U136="snížená",N136,0)</f>
        <v>0</v>
      </c>
      <c r="BG136" s="142">
        <f>IF(U136="zákl. přenesená",N136,0)</f>
        <v>0</v>
      </c>
      <c r="BH136" s="142">
        <f>IF(U136="sníž. přenesená",N136,0)</f>
        <v>0</v>
      </c>
      <c r="BI136" s="142">
        <f>IF(U136="nulová",N136,0)</f>
        <v>0</v>
      </c>
      <c r="BJ136" s="22" t="s">
        <v>25</v>
      </c>
      <c r="BK136" s="142">
        <f>ROUND(L136*K136,2)</f>
        <v>0</v>
      </c>
      <c r="BL136" s="22" t="s">
        <v>864</v>
      </c>
      <c r="BM136" s="22" t="s">
        <v>894</v>
      </c>
    </row>
    <row r="137" s="1" customFormat="1" ht="49.92" customHeight="1">
      <c r="B137" s="46"/>
      <c r="C137" s="47"/>
      <c r="D137" s="207" t="s">
        <v>734</v>
      </c>
      <c r="E137" s="47"/>
      <c r="F137" s="47"/>
      <c r="G137" s="47"/>
      <c r="H137" s="47"/>
      <c r="I137" s="47"/>
      <c r="J137" s="47"/>
      <c r="K137" s="47"/>
      <c r="L137" s="47"/>
      <c r="M137" s="47"/>
      <c r="N137" s="261">
        <f>BK137</f>
        <v>0</v>
      </c>
      <c r="O137" s="262"/>
      <c r="P137" s="262"/>
      <c r="Q137" s="262"/>
      <c r="R137" s="48"/>
      <c r="T137" s="193"/>
      <c r="U137" s="72"/>
      <c r="V137" s="72"/>
      <c r="W137" s="72"/>
      <c r="X137" s="72"/>
      <c r="Y137" s="72"/>
      <c r="Z137" s="72"/>
      <c r="AA137" s="74"/>
      <c r="AT137" s="22" t="s">
        <v>81</v>
      </c>
      <c r="AU137" s="22" t="s">
        <v>82</v>
      </c>
      <c r="AY137" s="22" t="s">
        <v>735</v>
      </c>
      <c r="BK137" s="142">
        <v>0</v>
      </c>
    </row>
    <row r="138" s="1" customFormat="1" ht="6.96" customHeight="1">
      <c r="B138" s="75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7"/>
    </row>
  </sheetData>
  <sheetProtection sheet="1" formatColumns="0" formatRows="0" objects="1" scenarios="1" spinCount="10" saltValue="jvtekulRBUwgEgwvVwdCw085VAW+nSiUJ6kthlCYJtx7KovhYa2QREKZZwoHj/x+KxOXxQ70sTE/cLbnWLJ17A==" hashValue="J6f1LHcXFHIS/Hty2DY45iMeEylBDDtLoZPYejuAUjr9L+HEjz18wek42oMS8NIl5skx/ckdM5F8TUULlLw7ag==" algorithmName="SHA-512" password="CC35"/>
  <mergeCells count="10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F111:P111"/>
    <mergeCell ref="F112:P112"/>
    <mergeCell ref="M114:P114"/>
    <mergeCell ref="M116:Q116"/>
    <mergeCell ref="M117:Q117"/>
    <mergeCell ref="F119:I119"/>
    <mergeCell ref="L119:M119"/>
    <mergeCell ref="N119:Q119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N120:Q120"/>
    <mergeCell ref="N121:Q121"/>
    <mergeCell ref="N122:Q122"/>
    <mergeCell ref="N126:Q126"/>
    <mergeCell ref="N130:Q130"/>
    <mergeCell ref="N133:Q133"/>
    <mergeCell ref="N137:Q137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DESKTOP-OU307B7\Martin</dc:creator>
  <cp:lastModifiedBy>DESKTOP-OU307B7\Martin</cp:lastModifiedBy>
  <dcterms:created xsi:type="dcterms:W3CDTF">2018-09-21T05:48:33Z</dcterms:created>
  <dcterms:modified xsi:type="dcterms:W3CDTF">2018-09-21T05:48:39Z</dcterms:modified>
</cp:coreProperties>
</file>